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:\Stavby 2024\ZUŠ ul. Kozlovská_ČT _fasáda\"/>
    </mc:Choice>
  </mc:AlternateContent>
  <xr:revisionPtr revIDLastSave="0" documentId="13_ncr:1_{688D9F97-EDE2-46E7-8D04-9E3910D6CF6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1 - stavební část" sheetId="2" r:id="rId2"/>
  </sheets>
  <definedNames>
    <definedName name="_xlnm._FilterDatabase" localSheetId="1" hidden="1">'1 - stavební část'!$C$122:$L$178</definedName>
    <definedName name="_xlnm.Print_Titles" localSheetId="1">'1 - stavební část'!$122:$122</definedName>
    <definedName name="_xlnm.Print_Titles" localSheetId="0">'Rekapitulace stavby'!$92:$92</definedName>
    <definedName name="_xlnm.Print_Area" localSheetId="1">'1 - stavební část'!$C$4:$K$76,'1 - stavební část'!$C$82:$K$104,'1 - stavební část'!$C$110:$L$178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1" i="2"/>
  <c r="BH171" i="2"/>
  <c r="BG171" i="2"/>
  <c r="BF171" i="2"/>
  <c r="X171" i="2"/>
  <c r="X170" i="2"/>
  <c r="V171" i="2"/>
  <c r="V170" i="2" s="1"/>
  <c r="T171" i="2"/>
  <c r="T170" i="2"/>
  <c r="P171" i="2"/>
  <c r="BI168" i="2"/>
  <c r="BH168" i="2"/>
  <c r="BG168" i="2"/>
  <c r="BF168" i="2"/>
  <c r="X168" i="2"/>
  <c r="V168" i="2"/>
  <c r="T168" i="2"/>
  <c r="P168" i="2"/>
  <c r="BK168" i="2" s="1"/>
  <c r="BI166" i="2"/>
  <c r="BH166" i="2"/>
  <c r="BG166" i="2"/>
  <c r="BF166" i="2"/>
  <c r="X166" i="2"/>
  <c r="V166" i="2"/>
  <c r="T166" i="2"/>
  <c r="P166" i="2"/>
  <c r="BK166" i="2" s="1"/>
  <c r="BI164" i="2"/>
  <c r="BH164" i="2"/>
  <c r="BG164" i="2"/>
  <c r="BF164" i="2"/>
  <c r="X164" i="2"/>
  <c r="V164" i="2"/>
  <c r="T164" i="2"/>
  <c r="P164" i="2"/>
  <c r="BI162" i="2"/>
  <c r="BH162" i="2"/>
  <c r="BG162" i="2"/>
  <c r="BF162" i="2"/>
  <c r="X162" i="2"/>
  <c r="V162" i="2"/>
  <c r="T162" i="2"/>
  <c r="P162" i="2"/>
  <c r="BI160" i="2"/>
  <c r="BH160" i="2"/>
  <c r="BG160" i="2"/>
  <c r="BF160" i="2"/>
  <c r="X160" i="2"/>
  <c r="V160" i="2"/>
  <c r="T160" i="2"/>
  <c r="P160" i="2"/>
  <c r="BK160" i="2" s="1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BK153" i="2" s="1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K149" i="2" s="1"/>
  <c r="BI147" i="2"/>
  <c r="BH147" i="2"/>
  <c r="BG147" i="2"/>
  <c r="BF147" i="2"/>
  <c r="X147" i="2"/>
  <c r="V147" i="2"/>
  <c r="T147" i="2"/>
  <c r="P147" i="2"/>
  <c r="BK147" i="2" s="1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K141" i="2" s="1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K135" i="2" s="1"/>
  <c r="BI133" i="2"/>
  <c r="BH133" i="2"/>
  <c r="BG133" i="2"/>
  <c r="BF133" i="2"/>
  <c r="X133" i="2"/>
  <c r="V133" i="2"/>
  <c r="T133" i="2"/>
  <c r="P133" i="2"/>
  <c r="BI131" i="2"/>
  <c r="BH131" i="2"/>
  <c r="F38" i="2" s="1"/>
  <c r="BG131" i="2"/>
  <c r="F37" i="2" s="1"/>
  <c r="BF131" i="2"/>
  <c r="X131" i="2"/>
  <c r="V131" i="2"/>
  <c r="T131" i="2"/>
  <c r="P131" i="2"/>
  <c r="BK131" i="2" s="1"/>
  <c r="BI129" i="2"/>
  <c r="BH129" i="2"/>
  <c r="BG129" i="2"/>
  <c r="BF129" i="2"/>
  <c r="X129" i="2"/>
  <c r="V129" i="2"/>
  <c r="T129" i="2"/>
  <c r="P129" i="2"/>
  <c r="BK129" i="2" s="1"/>
  <c r="BI126" i="2"/>
  <c r="F39" i="2" s="1"/>
  <c r="BH126" i="2"/>
  <c r="BG126" i="2"/>
  <c r="BF126" i="2"/>
  <c r="F36" i="2" s="1"/>
  <c r="X126" i="2"/>
  <c r="X125" i="2"/>
  <c r="V126" i="2"/>
  <c r="V125" i="2" s="1"/>
  <c r="T126" i="2"/>
  <c r="T125" i="2"/>
  <c r="P126" i="2"/>
  <c r="J120" i="2"/>
  <c r="F119" i="2"/>
  <c r="F117" i="2"/>
  <c r="E115" i="2"/>
  <c r="J92" i="2"/>
  <c r="F91" i="2"/>
  <c r="F89" i="2"/>
  <c r="E87" i="2"/>
  <c r="J21" i="2"/>
  <c r="E21" i="2"/>
  <c r="J119" i="2" s="1"/>
  <c r="J20" i="2"/>
  <c r="J18" i="2"/>
  <c r="E18" i="2"/>
  <c r="F120" i="2" s="1"/>
  <c r="J17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Q147" i="2"/>
  <c r="R135" i="2"/>
  <c r="Q131" i="2"/>
  <c r="Q126" i="2"/>
  <c r="BK171" i="2"/>
  <c r="BK126" i="2"/>
  <c r="BK157" i="2"/>
  <c r="BK137" i="2"/>
  <c r="R177" i="2"/>
  <c r="Q177" i="2"/>
  <c r="R175" i="2"/>
  <c r="Q175" i="2"/>
  <c r="R171" i="2"/>
  <c r="Q171" i="2"/>
  <c r="R168" i="2"/>
  <c r="Q168" i="2"/>
  <c r="R166" i="2"/>
  <c r="Q164" i="2"/>
  <c r="R160" i="2"/>
  <c r="Q157" i="2"/>
  <c r="Q155" i="2"/>
  <c r="Q151" i="2"/>
  <c r="R145" i="2"/>
  <c r="Q143" i="2"/>
  <c r="R139" i="2"/>
  <c r="Q137" i="2"/>
  <c r="Q133" i="2"/>
  <c r="R129" i="2"/>
  <c r="BK177" i="2"/>
  <c r="BK143" i="2"/>
  <c r="BK151" i="2"/>
  <c r="BK139" i="2"/>
  <c r="R164" i="2"/>
  <c r="Q162" i="2"/>
  <c r="R157" i="2"/>
  <c r="R153" i="2"/>
  <c r="R151" i="2"/>
  <c r="Q149" i="2"/>
  <c r="Q145" i="2"/>
  <c r="R141" i="2"/>
  <c r="Q139" i="2"/>
  <c r="Q135" i="2"/>
  <c r="R131" i="2"/>
  <c r="R126" i="2"/>
  <c r="Q166" i="2"/>
  <c r="R162" i="2"/>
  <c r="Q160" i="2"/>
  <c r="R155" i="2"/>
  <c r="Q153" i="2"/>
  <c r="R149" i="2"/>
  <c r="R147" i="2"/>
  <c r="R143" i="2"/>
  <c r="Q141" i="2"/>
  <c r="R137" i="2"/>
  <c r="R133" i="2"/>
  <c r="Q129" i="2"/>
  <c r="AU94" i="1"/>
  <c r="K36" i="2"/>
  <c r="BK162" i="2"/>
  <c r="BK133" i="2"/>
  <c r="BK164" i="2"/>
  <c r="BK175" i="2"/>
  <c r="BK145" i="2"/>
  <c r="V159" i="2" l="1"/>
  <c r="V124" i="2" s="1"/>
  <c r="V123" i="2" s="1"/>
  <c r="R128" i="2"/>
  <c r="J99" i="2" s="1"/>
  <c r="BK128" i="2"/>
  <c r="K128" i="2" s="1"/>
  <c r="K99" i="2" s="1"/>
  <c r="BK159" i="2"/>
  <c r="K159" i="2" s="1"/>
  <c r="K100" i="2" s="1"/>
  <c r="T128" i="2"/>
  <c r="T124" i="2"/>
  <c r="T123" i="2" s="1"/>
  <c r="AW95" i="1" s="1"/>
  <c r="AW94" i="1" s="1"/>
  <c r="T159" i="2"/>
  <c r="X128" i="2"/>
  <c r="Q159" i="2"/>
  <c r="I100" i="2" s="1"/>
  <c r="BK174" i="2"/>
  <c r="K174" i="2" s="1"/>
  <c r="K103" i="2" s="1"/>
  <c r="Q174" i="2"/>
  <c r="Q173" i="2" s="1"/>
  <c r="I102" i="2" s="1"/>
  <c r="V128" i="2"/>
  <c r="X159" i="2"/>
  <c r="X124" i="2" s="1"/>
  <c r="X123" i="2" s="1"/>
  <c r="X174" i="2"/>
  <c r="X173" i="2" s="1"/>
  <c r="Q128" i="2"/>
  <c r="I99" i="2" s="1"/>
  <c r="R159" i="2"/>
  <c r="J100" i="2"/>
  <c r="T174" i="2"/>
  <c r="T173" i="2"/>
  <c r="V174" i="2"/>
  <c r="V173" i="2"/>
  <c r="R174" i="2"/>
  <c r="R173" i="2"/>
  <c r="J102" i="2"/>
  <c r="R125" i="2"/>
  <c r="J98" i="2"/>
  <c r="Q170" i="2"/>
  <c r="I101" i="2"/>
  <c r="Q125" i="2"/>
  <c r="I98" i="2" s="1"/>
  <c r="BK125" i="2"/>
  <c r="BK124" i="2" s="1"/>
  <c r="K124" i="2" s="1"/>
  <c r="K97" i="2" s="1"/>
  <c r="BK170" i="2"/>
  <c r="K170" i="2"/>
  <c r="K101" i="2" s="1"/>
  <c r="R170" i="2"/>
  <c r="J101" i="2" s="1"/>
  <c r="AY95" i="1"/>
  <c r="E85" i="2"/>
  <c r="J89" i="2"/>
  <c r="J91" i="2"/>
  <c r="F92" i="2"/>
  <c r="BC95" i="1"/>
  <c r="BD95" i="1"/>
  <c r="BE95" i="1"/>
  <c r="BE94" i="1" s="1"/>
  <c r="W32" i="1" s="1"/>
  <c r="BF95" i="1"/>
  <c r="BF94" i="1" s="1"/>
  <c r="W33" i="1" s="1"/>
  <c r="K133" i="2"/>
  <c r="BE133" i="2"/>
  <c r="K153" i="2"/>
  <c r="BE153" i="2"/>
  <c r="K171" i="2"/>
  <c r="BE171" i="2" s="1"/>
  <c r="K164" i="2"/>
  <c r="BE164" i="2" s="1"/>
  <c r="K129" i="2"/>
  <c r="BE129" i="2"/>
  <c r="K147" i="2"/>
  <c r="BE147" i="2"/>
  <c r="K162" i="2"/>
  <c r="BE162" i="2"/>
  <c r="K139" i="2"/>
  <c r="BE139" i="2"/>
  <c r="BC94" i="1"/>
  <c r="W30" i="1" s="1"/>
  <c r="K141" i="2"/>
  <c r="BE141" i="2" s="1"/>
  <c r="K177" i="2"/>
  <c r="BE177" i="2"/>
  <c r="K131" i="2"/>
  <c r="BE131" i="2"/>
  <c r="K143" i="2"/>
  <c r="BE143" i="2"/>
  <c r="K166" i="2"/>
  <c r="BE166" i="2"/>
  <c r="K155" i="2"/>
  <c r="BE155" i="2" s="1"/>
  <c r="BD94" i="1"/>
  <c r="W31" i="1" s="1"/>
  <c r="K126" i="2"/>
  <c r="BE126" i="2"/>
  <c r="K145" i="2"/>
  <c r="BE145" i="2"/>
  <c r="K160" i="2"/>
  <c r="BE160" i="2"/>
  <c r="K151" i="2"/>
  <c r="BE151" i="2"/>
  <c r="K135" i="2"/>
  <c r="BE135" i="2" s="1"/>
  <c r="K157" i="2"/>
  <c r="BE157" i="2"/>
  <c r="K168" i="2"/>
  <c r="BE168" i="2"/>
  <c r="K137" i="2"/>
  <c r="BE137" i="2"/>
  <c r="K149" i="2"/>
  <c r="BE149" i="2"/>
  <c r="K175" i="2"/>
  <c r="BE175" i="2"/>
  <c r="Q124" i="2" l="1"/>
  <c r="Q123" i="2"/>
  <c r="I96" i="2"/>
  <c r="K30" i="2" s="1"/>
  <c r="AS95" i="1" s="1"/>
  <c r="AS94" i="1" s="1"/>
  <c r="I103" i="2"/>
  <c r="R124" i="2"/>
  <c r="R123" i="2"/>
  <c r="J96" i="2" s="1"/>
  <c r="K31" i="2" s="1"/>
  <c r="AT95" i="1" s="1"/>
  <c r="AT94" i="1" s="1"/>
  <c r="K125" i="2"/>
  <c r="K98" i="2" s="1"/>
  <c r="BK173" i="2"/>
  <c r="K173" i="2"/>
  <c r="K102" i="2" s="1"/>
  <c r="J103" i="2"/>
  <c r="AY94" i="1"/>
  <c r="AK30" i="1"/>
  <c r="F35" i="2"/>
  <c r="BB95" i="1" s="1"/>
  <c r="BB94" i="1" s="1"/>
  <c r="W29" i="1" s="1"/>
  <c r="AZ94" i="1"/>
  <c r="BA94" i="1"/>
  <c r="K35" i="2"/>
  <c r="AX95" i="1" s="1"/>
  <c r="AV95" i="1" s="1"/>
  <c r="BK123" i="2" l="1"/>
  <c r="K123" i="2" s="1"/>
  <c r="K32" i="2" s="1"/>
  <c r="AG95" i="1" s="1"/>
  <c r="AG94" i="1" s="1"/>
  <c r="AK26" i="1" s="1"/>
  <c r="AK35" i="1" s="1"/>
  <c r="J97" i="2"/>
  <c r="I97" i="2"/>
  <c r="AX94" i="1"/>
  <c r="AK29" i="1" s="1"/>
  <c r="K41" i="2" l="1"/>
  <c r="K96" i="2"/>
  <c r="AN95" i="1"/>
  <c r="AV94" i="1"/>
  <c r="AN94" i="1"/>
</calcChain>
</file>

<file path=xl/sharedStrings.xml><?xml version="1.0" encoding="utf-8"?>
<sst xmlns="http://schemas.openxmlformats.org/spreadsheetml/2006/main" count="765" uniqueCount="222">
  <si>
    <t>Export Komplet</t>
  </si>
  <si>
    <t/>
  </si>
  <si>
    <t>2.0</t>
  </si>
  <si>
    <t>False</t>
  </si>
  <si>
    <t>True</t>
  </si>
  <si>
    <t>{18ae6f80-10aa-4268-8b80-e949f7af5977}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</si>
  <si>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</si>
  <si>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</si>
  <si>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</si>
  <si>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</si>
  <si>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</si>
  <si>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</si>
  <si>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</si>
  <si>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</si>
  <si>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</si>
  <si>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</si>
  <si>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</si>
  <si>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</si>
  <si>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štítové zdi ZUŠ Kozlovská ul.</t>
  </si>
  <si>
    <t>KSO:</t>
  </si>
  <si>
    <t>CC-CZ:</t>
  </si>
  <si>
    <t>Místo:</t>
  </si>
  <si>
    <t>Česká Třebová</t>
  </si>
  <si>
    <t>Datum:</t>
  </si>
  <si>
    <t>8. 7. 2024</t>
  </si>
  <si>
    <t>Zadavatel:</t>
  </si>
  <si>
    <t>IČ:</t>
  </si>
  <si>
    <t>Město Česká Třebová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</si>
  <si>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</si>
  <si>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</si>
  <si>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</si>
  <si>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</si>
  <si>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</si>
  <si>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</si>
  <si>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</si>
  <si>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</si>
  <si>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</si>
  <si>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</si>
  <si>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</si>
  <si>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</si>
  <si>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</si>
  <si>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</si>
  <si>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</si>
  <si>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</si>
  <si>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</si>
  <si>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</si>
  <si>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</si>
  <si>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</si>
  <si>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</si>
  <si>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</si>
  <si>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</si>
  <si>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</si>
  <si>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</si>
  <si>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</si>
  <si>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</si>
  <si>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</si>
  <si>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</si>
  <si>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</si>
  <si>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</si>
  <si>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</si>
  <si>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</si>
  <si>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</si>
  <si>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</si>
  <si>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</si>
  <si>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</si>
  <si>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</si>
  <si>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</si>
  <si>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</si>
  <si>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</si>
  <si>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</si>
  <si>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</si>
  <si>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</si>
  <si>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</si>
  <si>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</si>
  <si>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</si>
  <si>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</si>
  <si>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</si>
  <si>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</si>
  <si>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</si>
  <si>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</si>
  <si>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</si>
  <si>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</si>
  <si>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</si>
  <si>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</si>
  <si>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</si>
  <si>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{2b4ab4ee-8fa0-4326-ba82-64f3affb6962}</t>
  </si>
  <si>
    <t>2</t>
  </si>
  <si>
    <t>KRYCÍ LIST SOUPISU PRACÍ</t>
  </si>
  <si>
    <t>Objekt:</t>
  </si>
  <si>
    <t>1 - stavební část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</si>
  <si>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</si>
  <si>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</si>
  <si>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</si>
  <si>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</si>
  <si>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</si>
  <si>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</si>
  <si>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</si>
  <si>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</si>
  <si>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</si>
  <si>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 xml:space="preserve">HSV - Práce a dodávky HSV   </t>
  </si>
  <si>
    <t xml:space="preserve">    3 - Svislé a kompletní konstrukce   </t>
  </si>
  <si>
    <t xml:space="preserve">    6 - Úpravy povrchů, podlahy a osazování výplní   </t>
  </si>
  <si>
    <t xml:space="preserve">    9 - Ostatní konstrukce a práce, bourání   </t>
  </si>
  <si>
    <t xml:space="preserve">    998 - Přesun hmot   </t>
  </si>
  <si>
    <t xml:space="preserve">PSV - Práce a dodávky PSV   </t>
  </si>
  <si>
    <t xml:space="preserve">    764 - Konstrukce klempířské   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</si>
  <si>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</si>
  <si>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</si>
  <si>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</si>
  <si>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</si>
  <si>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</si>
  <si>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</si>
  <si>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</si>
  <si>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</si>
  <si>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</si>
  <si>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</si>
  <si>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</si>
  <si>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</si>
  <si>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</si>
  <si>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</si>
  <si>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</si>
  <si>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</si>
  <si>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</si>
  <si>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</si>
  <si>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</si>
  <si>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</si>
  <si>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3</t>
  </si>
  <si>
    <t xml:space="preserve">Svislé a kompletní konstrukce   </t>
  </si>
  <si>
    <t>K</t>
  </si>
  <si>
    <t>319201321</t>
  </si>
  <si>
    <t>Vyrovnání nerovného povrchu zdiva tl do 30 mm maltou</t>
  </si>
  <si>
    <t>m2</t>
  </si>
  <si>
    <t>4</t>
  </si>
  <si>
    <t>PP</t>
  </si>
  <si>
    <t>6</t>
  </si>
  <si>
    <t xml:space="preserve">Úpravy povrchů, podlahy a osazování výplní   </t>
  </si>
  <si>
    <t>622131121</t>
  </si>
  <si>
    <t>Penetrační nátěr vnějších stěn stávajících  nanášený ručně</t>
  </si>
  <si>
    <t>622142001</t>
  </si>
  <si>
    <t>Potažení vnějších stěn sklovláknitým pletivem vtlačeným do tenkovrstvé hmoty</t>
  </si>
  <si>
    <t>622143002</t>
  </si>
  <si>
    <t>Montáž omítkových plastových nebo pozinkovaných  profilů s okapnicí</t>
  </si>
  <si>
    <t>m</t>
  </si>
  <si>
    <t>8</t>
  </si>
  <si>
    <t>5</t>
  </si>
  <si>
    <t>M</t>
  </si>
  <si>
    <t>55343025</t>
  </si>
  <si>
    <t>profil rohový plastový s okapnicí - nepřiznaná hrana</t>
  </si>
  <si>
    <t>10</t>
  </si>
  <si>
    <t>622143003</t>
  </si>
  <si>
    <t>Montáž omítkových plastových nebo pozinkovaných rohových profilů s tkaninou</t>
  </si>
  <si>
    <t>7</t>
  </si>
  <si>
    <t>59051486</t>
  </si>
  <si>
    <t>profil rohový PVC 15x15mm s výztužnou tkaninou š 100mm pro ETICS</t>
  </si>
  <si>
    <t>14</t>
  </si>
  <si>
    <t>622151011</t>
  </si>
  <si>
    <t>Penetrační silikátový nátěr vnějších pastovitých tenkovrstvých omítek stěn</t>
  </si>
  <si>
    <t>16</t>
  </si>
  <si>
    <t>9</t>
  </si>
  <si>
    <t>622151021</t>
  </si>
  <si>
    <t>Penetrační akrylátový nátěr vnějších mozaikových tenkovrstvých omítek stěn</t>
  </si>
  <si>
    <t>18</t>
  </si>
  <si>
    <t>622211021</t>
  </si>
  <si>
    <t>Montáž kontaktního zateplení vnějších stěn lepením a mechanickým kotvením polystyrénových desek do betonu a zdiva tl přes 80 do 120 mm</t>
  </si>
  <si>
    <t>20</t>
  </si>
  <si>
    <t>11</t>
  </si>
  <si>
    <t>BCL.0001143.URS</t>
  </si>
  <si>
    <t>deska z extrudovaného polystyrénu BACHL XPS 300 G 100mm</t>
  </si>
  <si>
    <t>22</t>
  </si>
  <si>
    <t>622211041</t>
  </si>
  <si>
    <t>Montáž kontaktního zateplení vnějších stěn lepením a mechanickým kotvením polystyrénových desek  do betonu a zdiva</t>
  </si>
  <si>
    <t>24</t>
  </si>
  <si>
    <t>13</t>
  </si>
  <si>
    <t>28375952</t>
  </si>
  <si>
    <t>deska EPS 70 fasádní ?=0,039 tl 160mm</t>
  </si>
  <si>
    <t>26</t>
  </si>
  <si>
    <t>622511122</t>
  </si>
  <si>
    <t>Tenkovrstvá akrylátová mozaiková hrubozrnná omítka vnějších stěn</t>
  </si>
  <si>
    <t>28</t>
  </si>
  <si>
    <t>15</t>
  </si>
  <si>
    <t>622531022</t>
  </si>
  <si>
    <t>Tenkovrstvá silikonová zrnitá omítka zrnitost 2,0 mm vnějších stěn</t>
  </si>
  <si>
    <t>30</t>
  </si>
  <si>
    <t>637211311</t>
  </si>
  <si>
    <t>Okapový chodník z betonových dlaždic do tl 50 mm vč.zemních prací a nopové folie</t>
  </si>
  <si>
    <t>32</t>
  </si>
  <si>
    <t xml:space="preserve">Ostatní konstrukce a práce, bourání   </t>
  </si>
  <si>
    <t>17</t>
  </si>
  <si>
    <t>941111121</t>
  </si>
  <si>
    <t>Montáž lešení řadového trubkového lehkého s podlahami zatížení do 200 kg/m2 š přes 0,9 do 1,2 m v do 10 m</t>
  </si>
  <si>
    <t>34</t>
  </si>
  <si>
    <t>941111221</t>
  </si>
  <si>
    <t>Příplatek k lešení řadovému trubkovému lehkému s podlahami š 1,2 m v 10 m za první a ZKD den použití</t>
  </si>
  <si>
    <t>36</t>
  </si>
  <si>
    <t>19</t>
  </si>
  <si>
    <t>941111821</t>
  </si>
  <si>
    <t>Demontáž lešení řadového trubkového lehkého s podlahami zatížení do 200 kg/m2 š přes 0,9 do 1,2 m v do 10 m</t>
  </si>
  <si>
    <t>38</t>
  </si>
  <si>
    <t>941121111</t>
  </si>
  <si>
    <t>Spojovací materiál</t>
  </si>
  <si>
    <t>40</t>
  </si>
  <si>
    <t>949421811</t>
  </si>
  <si>
    <t>Doprava, přesun lešení</t>
  </si>
  <si>
    <t>kpl</t>
  </si>
  <si>
    <t>42</t>
  </si>
  <si>
    <t>998</t>
  </si>
  <si>
    <t xml:space="preserve">Přesun hmot   </t>
  </si>
  <si>
    <t>998011001</t>
  </si>
  <si>
    <t>Přesun hmot pro budovy zděné v do 6 m</t>
  </si>
  <si>
    <t>t</t>
  </si>
  <si>
    <t>44</t>
  </si>
  <si>
    <t>PSV</t>
  </si>
  <si>
    <t xml:space="preserve">Práce a dodávky PSV   </t>
  </si>
  <si>
    <t>764</t>
  </si>
  <si>
    <t xml:space="preserve">Konstrukce klempířské   </t>
  </si>
  <si>
    <t>23</t>
  </si>
  <si>
    <t>764212636</t>
  </si>
  <si>
    <t>Oplechování štítu závětrnou lištou z Pz s povrchovou úpravou rš 500 mm</t>
  </si>
  <si>
    <t>46</t>
  </si>
  <si>
    <t>764518623</t>
  </si>
  <si>
    <t>Úprava - Svody kruhové včetně objímek, kolen, odskoků z Pz s povrchovou úpravou průměru do 120 mm</t>
  </si>
  <si>
    <t>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</si>
</sst>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4" fontId="29" fillId="0" borderId="12" xfId="0" applyNumberFormat="1" applyFont="1" applyBorder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K6" sqref="K6:AO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50000000000003" customHeight="1">
      <c r="AR2" s="197" t="s">
        <v>6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pans="1:74" ht="24.95" customHeight="1">
      <c r="B4" s="16"/>
      <c r="D4" s="17" t="s">
        <v>10</v>
      </c>
      <c r="AR4" s="16"/>
      <c r="AS4" s="18" t="s">
        <v>11</v>
      </c>
      <c r="BG4" s="19" t="s">
        <v>12</v>
      </c>
      <c r="BS4" s="13" t="s">
        <v>13</v>
      </c>
    </row>
    <row r="5" spans="1:74" ht="12" customHeight="1">
      <c r="B5" s="16"/>
      <c r="D5" s="20" t="s">
        <v>14</v>
      </c>
      <c r="K5" s="162" t="s">
        <v>15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6"/>
      <c r="BG5" s="159" t="s">
        <v>16</v>
      </c>
      <c r="BS5" s="13" t="s">
        <v>7</v>
      </c>
    </row>
    <row r="6" spans="1:74" ht="36.950000000000003" customHeight="1">
      <c r="B6" s="16"/>
      <c r="D6" s="22" t="s">
        <v>17</v>
      </c>
      <c r="K6" s="164" t="s">
        <v>18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6"/>
      <c r="BG6" s="160"/>
      <c r="BS6" s="13" t="s">
        <v>7</v>
      </c>
    </row>
    <row r="7" spans="1:74" ht="12" customHeight="1">
      <c r="B7" s="16"/>
      <c r="D7" s="23" t="s">
        <v>19</v>
      </c>
      <c r="K7" s="21" t="s">
        <v>1</v>
      </c>
      <c r="AK7" s="23" t="s">
        <v>20</v>
      </c>
      <c r="AN7" s="21" t="s">
        <v>1</v>
      </c>
      <c r="AR7" s="16"/>
      <c r="BG7" s="160"/>
      <c r="BS7" s="13" t="s">
        <v>7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G8" s="160"/>
      <c r="BS8" s="13" t="s">
        <v>7</v>
      </c>
    </row>
    <row r="9" spans="1:74" ht="14.45" customHeight="1">
      <c r="B9" s="16"/>
      <c r="AR9" s="16"/>
      <c r="BG9" s="160"/>
      <c r="BS9" s="13" t="s">
        <v>7</v>
      </c>
    </row>
    <row r="10" spans="1:74" ht="12" customHeight="1">
      <c r="B10" s="16"/>
      <c r="D10" s="23" t="s">
        <v>25</v>
      </c>
      <c r="AK10" s="23" t="s">
        <v>26</v>
      </c>
      <c r="AN10" s="21" t="s">
        <v>1</v>
      </c>
      <c r="AR10" s="16"/>
      <c r="BG10" s="160"/>
      <c r="BS10" s="13" t="s">
        <v>7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1</v>
      </c>
      <c r="AR11" s="16"/>
      <c r="BG11" s="160"/>
      <c r="BS11" s="13" t="s">
        <v>7</v>
      </c>
    </row>
    <row r="12" spans="1:74" ht="6.95" customHeight="1">
      <c r="B12" s="16"/>
      <c r="AR12" s="16"/>
      <c r="BG12" s="160"/>
      <c r="BS12" s="13" t="s">
        <v>7</v>
      </c>
    </row>
    <row r="13" spans="1:74" ht="12" customHeight="1">
      <c r="B13" s="16"/>
      <c r="D13" s="23" t="s">
        <v>29</v>
      </c>
      <c r="AK13" s="23" t="s">
        <v>26</v>
      </c>
      <c r="AN13" s="25" t="s">
        <v>30</v>
      </c>
      <c r="AR13" s="16"/>
      <c r="BG13" s="160"/>
      <c r="BS13" s="13" t="s">
        <v>7</v>
      </c>
    </row>
    <row r="14" spans="1:74" ht="12.75">
      <c r="B14" s="16"/>
      <c r="E14" s="165" t="s">
        <v>30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3" t="s">
        <v>28</v>
      </c>
      <c r="AN14" s="25" t="s">
        <v>30</v>
      </c>
      <c r="AR14" s="16"/>
      <c r="BG14" s="160"/>
      <c r="BS14" s="13" t="s">
        <v>7</v>
      </c>
    </row>
    <row r="15" spans="1:74" ht="6.95" customHeight="1">
      <c r="B15" s="16"/>
      <c r="AR15" s="16"/>
      <c r="BG15" s="160"/>
      <c r="BS15" s="13" t="s">
        <v>3</v>
      </c>
    </row>
    <row r="16" spans="1:74" ht="12" customHeight="1">
      <c r="B16" s="16"/>
      <c r="D16" s="23" t="s">
        <v>31</v>
      </c>
      <c r="AK16" s="23" t="s">
        <v>26</v>
      </c>
      <c r="AN16" s="21" t="s">
        <v>1</v>
      </c>
      <c r="AR16" s="16"/>
      <c r="BG16" s="160"/>
      <c r="BS16" s="13" t="s">
        <v>3</v>
      </c>
    </row>
    <row r="17" spans="2:71" ht="18.399999999999999" customHeight="1">
      <c r="B17" s="16"/>
      <c r="E17" s="21" t="s">
        <v>32</v>
      </c>
      <c r="AK17" s="23" t="s">
        <v>28</v>
      </c>
      <c r="AN17" s="21" t="s">
        <v>1</v>
      </c>
      <c r="AR17" s="16"/>
      <c r="BG17" s="160"/>
      <c r="BS17" s="13" t="s">
        <v>4</v>
      </c>
    </row>
    <row r="18" spans="2:71" ht="6.95" customHeight="1">
      <c r="B18" s="16"/>
      <c r="AR18" s="16"/>
      <c r="BG18" s="160"/>
      <c r="BS18" s="13" t="s">
        <v>7</v>
      </c>
    </row>
    <row r="19" spans="2:71" ht="12" customHeight="1">
      <c r="B19" s="16"/>
      <c r="D19" s="23" t="s">
        <v>33</v>
      </c>
      <c r="AK19" s="23" t="s">
        <v>26</v>
      </c>
      <c r="AN19" s="21" t="s">
        <v>1</v>
      </c>
      <c r="AR19" s="16"/>
      <c r="BG19" s="160"/>
      <c r="BS19" s="13" t="s">
        <v>7</v>
      </c>
    </row>
    <row r="20" spans="2:71" ht="18.399999999999999" customHeight="1">
      <c r="B20" s="16"/>
      <c r="E20" s="21"/>
      <c r="AK20" s="23" t="s">
        <v>28</v>
      </c>
      <c r="AN20" s="21" t="s">
        <v>1</v>
      </c>
      <c r="AR20" s="16"/>
      <c r="BG20" s="160"/>
      <c r="BS20" s="13" t="s">
        <v>4</v>
      </c>
    </row>
    <row r="21" spans="2:71" ht="6.95" customHeight="1">
      <c r="B21" s="16"/>
      <c r="AR21" s="16"/>
      <c r="BG21" s="160"/>
    </row>
    <row r="22" spans="2:71" ht="12" customHeight="1">
      <c r="B22" s="16"/>
      <c r="D22" s="23" t="s">
        <v>34</v>
      </c>
      <c r="AR22" s="16"/>
      <c r="BG22" s="160"/>
    </row>
    <row r="23" spans="2:71" ht="16.5" customHeight="1">
      <c r="B23" s="16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6"/>
      <c r="BG23" s="160"/>
    </row>
    <row r="24" spans="2:71" ht="6.95" customHeight="1">
      <c r="B24" s="16"/>
      <c r="AR24" s="16"/>
      <c r="BG24" s="160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G25" s="160"/>
    </row>
    <row r="26" spans="2:71" s="1" customFormat="1" ht="25.9" customHeight="1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8">
        <f>ROUND(AG94,2)</f>
        <v>0</v>
      </c>
      <c r="AL26" s="169"/>
      <c r="AM26" s="169"/>
      <c r="AN26" s="169"/>
      <c r="AO26" s="169"/>
      <c r="AR26" s="28"/>
      <c r="BG26" s="160"/>
    </row>
    <row r="27" spans="2:71" s="1" customFormat="1" ht="6.95" customHeight="1">
      <c r="B27" s="28"/>
      <c r="AR27" s="28"/>
      <c r="BG27" s="160"/>
    </row>
    <row r="28" spans="2:71" s="1" customFormat="1" ht="12.75">
      <c r="B28" s="28"/>
      <c r="L28" s="170" t="s">
        <v>36</v>
      </c>
      <c r="M28" s="170"/>
      <c r="N28" s="170"/>
      <c r="O28" s="170"/>
      <c r="P28" s="170"/>
      <c r="W28" s="170" t="s">
        <v>37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38</v>
      </c>
      <c r="AL28" s="170"/>
      <c r="AM28" s="170"/>
      <c r="AN28" s="170"/>
      <c r="AO28" s="170"/>
      <c r="AR28" s="28"/>
      <c r="BG28" s="160"/>
    </row>
    <row r="29" spans="2:71" s="2" customFormat="1" ht="14.45" customHeight="1">
      <c r="B29" s="32"/>
      <c r="D29" s="23" t="s">
        <v>39</v>
      </c>
      <c r="F29" s="23" t="s">
        <v>40</v>
      </c>
      <c r="L29" s="173">
        <v>0.21</v>
      </c>
      <c r="M29" s="172"/>
      <c r="N29" s="172"/>
      <c r="O29" s="172"/>
      <c r="P29" s="172"/>
      <c r="W29" s="171">
        <f>ROUND(BB94, 2)</f>
        <v>0</v>
      </c>
      <c r="X29" s="172"/>
      <c r="Y29" s="172"/>
      <c r="Z29" s="172"/>
      <c r="AA29" s="172"/>
      <c r="AB29" s="172"/>
      <c r="AC29" s="172"/>
      <c r="AD29" s="172"/>
      <c r="AE29" s="172"/>
      <c r="AK29" s="171">
        <f>ROUND(AX94, 2)</f>
        <v>0</v>
      </c>
      <c r="AL29" s="172"/>
      <c r="AM29" s="172"/>
      <c r="AN29" s="172"/>
      <c r="AO29" s="172"/>
      <c r="AR29" s="32"/>
      <c r="BG29" s="161"/>
    </row>
    <row r="30" spans="2:71" s="2" customFormat="1" ht="14.45" customHeight="1">
      <c r="B30" s="32"/>
      <c r="F30" s="23" t="s">
        <v>41</v>
      </c>
      <c r="L30" s="173">
        <v>0.12</v>
      </c>
      <c r="M30" s="172"/>
      <c r="N30" s="172"/>
      <c r="O30" s="172"/>
      <c r="P30" s="172"/>
      <c r="W30" s="171">
        <f>ROUND(BC94, 2)</f>
        <v>0</v>
      </c>
      <c r="X30" s="172"/>
      <c r="Y30" s="172"/>
      <c r="Z30" s="172"/>
      <c r="AA30" s="172"/>
      <c r="AB30" s="172"/>
      <c r="AC30" s="172"/>
      <c r="AD30" s="172"/>
      <c r="AE30" s="172"/>
      <c r="AK30" s="171">
        <f>ROUND(AY94, 2)</f>
        <v>0</v>
      </c>
      <c r="AL30" s="172"/>
      <c r="AM30" s="172"/>
      <c r="AN30" s="172"/>
      <c r="AO30" s="172"/>
      <c r="AR30" s="32"/>
      <c r="BG30" s="161"/>
    </row>
    <row r="31" spans="2:71" s="2" customFormat="1" ht="14.45" hidden="1" customHeight="1">
      <c r="B31" s="32"/>
      <c r="F31" s="23" t="s">
        <v>42</v>
      </c>
      <c r="L31" s="173">
        <v>0.21</v>
      </c>
      <c r="M31" s="172"/>
      <c r="N31" s="172"/>
      <c r="O31" s="172"/>
      <c r="P31" s="172"/>
      <c r="W31" s="171">
        <f>ROUND(BD94,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2"/>
      <c r="BG31" s="161"/>
    </row>
    <row r="32" spans="2:71" s="2" customFormat="1" ht="14.45" hidden="1" customHeight="1">
      <c r="B32" s="32"/>
      <c r="F32" s="23" t="s">
        <v>43</v>
      </c>
      <c r="L32" s="173">
        <v>0.12</v>
      </c>
      <c r="M32" s="172"/>
      <c r="N32" s="172"/>
      <c r="O32" s="172"/>
      <c r="P32" s="172"/>
      <c r="W32" s="171">
        <f>ROUND(BE94,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2"/>
      <c r="BG32" s="161"/>
    </row>
    <row r="33" spans="2:59" s="2" customFormat="1" ht="14.45" hidden="1" customHeight="1">
      <c r="B33" s="32"/>
      <c r="F33" s="23" t="s">
        <v>44</v>
      </c>
      <c r="L33" s="173">
        <v>0</v>
      </c>
      <c r="M33" s="172"/>
      <c r="N33" s="172"/>
      <c r="O33" s="172"/>
      <c r="P33" s="172"/>
      <c r="W33" s="171">
        <f>ROUND(BF94,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2"/>
      <c r="BG33" s="161"/>
    </row>
    <row r="34" spans="2:59" s="1" customFormat="1" ht="6.95" customHeight="1">
      <c r="B34" s="28"/>
      <c r="AR34" s="28"/>
      <c r="BG34" s="160"/>
    </row>
    <row r="35" spans="2:59" s="1" customFormat="1" ht="25.9" customHeight="1">
      <c r="B35" s="28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174" t="s">
        <v>47</v>
      </c>
      <c r="Y35" s="175"/>
      <c r="Z35" s="175"/>
      <c r="AA35" s="175"/>
      <c r="AB35" s="175"/>
      <c r="AC35" s="35"/>
      <c r="AD35" s="35"/>
      <c r="AE35" s="35"/>
      <c r="AF35" s="35"/>
      <c r="AG35" s="35"/>
      <c r="AH35" s="35"/>
      <c r="AI35" s="35"/>
      <c r="AJ35" s="35"/>
      <c r="AK35" s="176">
        <f>SUM(AK26:AK33)</f>
        <v>0</v>
      </c>
      <c r="AL35" s="175"/>
      <c r="AM35" s="175"/>
      <c r="AN35" s="175"/>
      <c r="AO35" s="177"/>
      <c r="AP35" s="33"/>
      <c r="AQ35" s="33"/>
      <c r="AR35" s="28"/>
    </row>
    <row r="36" spans="2:59" s="1" customFormat="1" ht="6.95" customHeight="1">
      <c r="B36" s="28"/>
      <c r="AR36" s="28"/>
    </row>
    <row r="37" spans="2:59" s="1" customFormat="1" ht="14.45" customHeight="1">
      <c r="B37" s="28"/>
      <c r="AR37" s="28"/>
    </row>
    <row r="38" spans="2:59" ht="14.45" customHeight="1">
      <c r="B38" s="16"/>
      <c r="AR38" s="16"/>
    </row>
    <row r="39" spans="2:59" ht="14.45" customHeight="1">
      <c r="B39" s="16"/>
      <c r="AR39" s="16"/>
    </row>
    <row r="40" spans="2:59" ht="14.45" customHeight="1">
      <c r="B40" s="16"/>
      <c r="AR40" s="16"/>
    </row>
    <row r="41" spans="2:59" ht="14.45" customHeight="1">
      <c r="B41" s="16"/>
      <c r="AR41" s="16"/>
    </row>
    <row r="42" spans="2:59" ht="14.45" customHeight="1">
      <c r="B42" s="16"/>
      <c r="AR42" s="16"/>
    </row>
    <row r="43" spans="2:59" ht="14.45" customHeight="1">
      <c r="B43" s="16"/>
      <c r="AR43" s="16"/>
    </row>
    <row r="44" spans="2:59" ht="14.45" customHeight="1">
      <c r="B44" s="16"/>
      <c r="AR44" s="16"/>
    </row>
    <row r="45" spans="2:59" ht="14.45" customHeight="1">
      <c r="B45" s="16"/>
      <c r="AR45" s="16"/>
    </row>
    <row r="46" spans="2:59" ht="14.45" customHeight="1">
      <c r="B46" s="16"/>
      <c r="AR46" s="16"/>
    </row>
    <row r="47" spans="2:59" ht="14.45" customHeight="1">
      <c r="B47" s="16"/>
      <c r="AR47" s="16"/>
    </row>
    <row r="48" spans="2:59" ht="14.45" customHeight="1">
      <c r="B48" s="16"/>
      <c r="AR48" s="16"/>
    </row>
    <row r="49" spans="2:44" s="1" customFormat="1" ht="14.45" customHeight="1">
      <c r="B49" s="28"/>
      <c r="D49" s="37" t="s">
        <v>48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49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50</v>
      </c>
      <c r="AI60" s="30"/>
      <c r="AJ60" s="30"/>
      <c r="AK60" s="30"/>
      <c r="AL60" s="30"/>
      <c r="AM60" s="39" t="s">
        <v>51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52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53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50</v>
      </c>
      <c r="AI75" s="30"/>
      <c r="AJ75" s="30"/>
      <c r="AK75" s="30"/>
      <c r="AL75" s="30"/>
      <c r="AM75" s="39" t="s">
        <v>51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54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14</v>
      </c>
      <c r="L84" s="3" t="str">
        <f>K5</f>
        <v>202406</v>
      </c>
      <c r="AR84" s="44"/>
    </row>
    <row r="85" spans="1:91" s="4" customFormat="1" ht="36.950000000000003" customHeight="1">
      <c r="B85" s="45"/>
      <c r="C85" s="46" t="s">
        <v>17</v>
      </c>
      <c r="L85" s="178" t="str">
        <f>K6</f>
        <v>Zateplení štítové zdi ZUŠ Kozlovská ul.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21</v>
      </c>
      <c r="L87" s="47" t="str">
        <f>IF(K8="","",K8)</f>
        <v>Česká Třebová</v>
      </c>
      <c r="AI87" s="23" t="s">
        <v>23</v>
      </c>
      <c r="AM87" s="180" t="str">
        <f>IF(AN8= "","",AN8)</f>
        <v>8. 7. 2024</v>
      </c>
      <c r="AN87" s="180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25</v>
      </c>
      <c r="L89" s="3" t="str">
        <f>IF(E11= "","",E11)</f>
        <v>Město Česká Třebová</v>
      </c>
      <c r="AI89" s="23" t="s">
        <v>31</v>
      </c>
      <c r="AM89" s="181" t="str">
        <f>IF(E17="","",E17)</f>
        <v xml:space="preserve"> </v>
      </c>
      <c r="AN89" s="182"/>
      <c r="AO89" s="182"/>
      <c r="AP89" s="182"/>
      <c r="AR89" s="28"/>
      <c r="AS89" s="183" t="s">
        <v>55</v>
      </c>
      <c r="AT89" s="184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50"/>
    </row>
    <row r="90" spans="1:91" s="1" customFormat="1" ht="15.2" customHeight="1">
      <c r="B90" s="28"/>
      <c r="C90" s="23" t="s">
        <v>29</v>
      </c>
      <c r="L90" s="3" t="str">
        <f>IF(E14= "Vyplň údaj","",E14)</f>
        <v/>
      </c>
      <c r="AI90" s="23" t="s">
        <v>33</v>
      </c>
      <c r="AM90" s="181" t="str">
        <f>IF(E20="","",E20)</f>
        <v/>
      </c>
      <c r="AN90" s="182"/>
      <c r="AO90" s="182"/>
      <c r="AP90" s="182"/>
      <c r="AR90" s="28"/>
      <c r="AS90" s="185"/>
      <c r="AT90" s="186"/>
      <c r="BF90" s="52"/>
    </row>
    <row r="91" spans="1:91" s="1" customFormat="1" ht="10.9" customHeight="1">
      <c r="B91" s="28"/>
      <c r="AR91" s="28"/>
      <c r="AS91" s="185"/>
      <c r="AT91" s="186"/>
      <c r="BF91" s="52"/>
    </row>
    <row r="92" spans="1:91" s="1" customFormat="1" ht="29.25" customHeight="1">
      <c r="B92" s="28"/>
      <c r="C92" s="187" t="s">
        <v>56</v>
      </c>
      <c r="D92" s="188"/>
      <c r="E92" s="188"/>
      <c r="F92" s="188"/>
      <c r="G92" s="188"/>
      <c r="H92" s="53"/>
      <c r="I92" s="189" t="s">
        <v>57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58</v>
      </c>
      <c r="AH92" s="188"/>
      <c r="AI92" s="188"/>
      <c r="AJ92" s="188"/>
      <c r="AK92" s="188"/>
      <c r="AL92" s="188"/>
      <c r="AM92" s="188"/>
      <c r="AN92" s="189" t="s">
        <v>59</v>
      </c>
      <c r="AO92" s="188"/>
      <c r="AP92" s="191"/>
      <c r="AQ92" s="54" t="s">
        <v>60</v>
      </c>
      <c r="AR92" s="28"/>
      <c r="AS92" s="55" t="s">
        <v>61</v>
      </c>
      <c r="AT92" s="56" t="s">
        <v>62</v>
      </c>
      <c r="AU92" s="56" t="s">
        <v>63</v>
      </c>
      <c r="AV92" s="56" t="s">
        <v>64</v>
      </c>
      <c r="AW92" s="56" t="s">
        <v>65</v>
      </c>
      <c r="AX92" s="56" t="s">
        <v>66</v>
      </c>
      <c r="AY92" s="56" t="s">
        <v>67</v>
      </c>
      <c r="AZ92" s="56" t="s">
        <v>68</v>
      </c>
      <c r="BA92" s="56" t="s">
        <v>69</v>
      </c>
      <c r="BB92" s="56" t="s">
        <v>70</v>
      </c>
      <c r="BC92" s="56" t="s">
        <v>71</v>
      </c>
      <c r="BD92" s="56" t="s">
        <v>72</v>
      </c>
      <c r="BE92" s="56" t="s">
        <v>73</v>
      </c>
      <c r="BF92" s="57" t="s">
        <v>74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50"/>
    </row>
    <row r="94" spans="1:91" s="5" customFormat="1" ht="32.450000000000003" customHeight="1">
      <c r="B94" s="59"/>
      <c r="C94" s="60" t="s">
        <v>75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SUM(AG94,AV94)</f>
        <v>0</v>
      </c>
      <c r="AO94" s="196"/>
      <c r="AP94" s="196"/>
      <c r="AQ94" s="63" t="s">
        <v>1</v>
      </c>
      <c r="AR94" s="59"/>
      <c r="AS94" s="64">
        <f>ROUND(AS95,2)</f>
        <v>0</v>
      </c>
      <c r="AT94" s="65">
        <f>ROUND(AT95,2)</f>
        <v>0</v>
      </c>
      <c r="AU94" s="66">
        <f>ROUND(AU95,2)</f>
        <v>0</v>
      </c>
      <c r="AV94" s="66">
        <f>ROUND(SUM(AX94:AY94),2)</f>
        <v>0</v>
      </c>
      <c r="AW94" s="67">
        <f>ROUND(AW95,5)</f>
        <v>0</v>
      </c>
      <c r="AX94" s="66">
        <f>ROUND(BB94*L29,2)</f>
        <v>0</v>
      </c>
      <c r="AY94" s="66">
        <f>ROUND(BC94*L30,2)</f>
        <v>0</v>
      </c>
      <c r="AZ94" s="66">
        <f>ROUND(BD94*L29,2)</f>
        <v>0</v>
      </c>
      <c r="BA94" s="66">
        <f>ROUND(BE94*L30,2)</f>
        <v>0</v>
      </c>
      <c r="BB94" s="66">
        <f>ROUND(BB95,2)</f>
        <v>0</v>
      </c>
      <c r="BC94" s="66">
        <f>ROUND(BC95,2)</f>
        <v>0</v>
      </c>
      <c r="BD94" s="66">
        <f>ROUND(BD95,2)</f>
        <v>0</v>
      </c>
      <c r="BE94" s="66">
        <f>ROUND(BE95,2)</f>
        <v>0</v>
      </c>
      <c r="BF94" s="68">
        <f>ROUND(BF95,2)</f>
        <v>0</v>
      </c>
      <c r="BS94" s="69" t="s">
        <v>76</v>
      </c>
      <c r="BT94" s="69" t="s">
        <v>77</v>
      </c>
      <c r="BU94" s="70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1" s="6" customFormat="1" ht="16.5" customHeight="1">
      <c r="A95" s="71" t="s">
        <v>81</v>
      </c>
      <c r="B95" s="72"/>
      <c r="C95" s="73"/>
      <c r="D95" s="194" t="s">
        <v>82</v>
      </c>
      <c r="E95" s="194"/>
      <c r="F95" s="194"/>
      <c r="G95" s="194"/>
      <c r="H95" s="194"/>
      <c r="I95" s="74"/>
      <c r="J95" s="194" t="s">
        <v>83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'1 - stavební část'!K32</f>
        <v>0</v>
      </c>
      <c r="AH95" s="193"/>
      <c r="AI95" s="193"/>
      <c r="AJ95" s="193"/>
      <c r="AK95" s="193"/>
      <c r="AL95" s="193"/>
      <c r="AM95" s="193"/>
      <c r="AN95" s="192">
        <f>SUM(AG95,AV95)</f>
        <v>0</v>
      </c>
      <c r="AO95" s="193"/>
      <c r="AP95" s="193"/>
      <c r="AQ95" s="75" t="s">
        <v>84</v>
      </c>
      <c r="AR95" s="72"/>
      <c r="AS95" s="76">
        <f>'1 - stavební část'!K30</f>
        <v>0</v>
      </c>
      <c r="AT95" s="77">
        <f>'1 - stavební část'!K31</f>
        <v>0</v>
      </c>
      <c r="AU95" s="77">
        <v>0</v>
      </c>
      <c r="AV95" s="77">
        <f>ROUND(SUM(AX95:AY95),2)</f>
        <v>0</v>
      </c>
      <c r="AW95" s="78">
        <f>'1 - stavební část'!T123</f>
        <v>0</v>
      </c>
      <c r="AX95" s="77">
        <f>'1 - stavební část'!K35</f>
        <v>0</v>
      </c>
      <c r="AY95" s="77">
        <f>'1 - stavební část'!K36</f>
        <v>0</v>
      </c>
      <c r="AZ95" s="77">
        <f>'1 - stavební část'!K37</f>
        <v>0</v>
      </c>
      <c r="BA95" s="77">
        <f>'1 - stavební část'!K38</f>
        <v>0</v>
      </c>
      <c r="BB95" s="77">
        <f>'1 - stavební část'!F35</f>
        <v>0</v>
      </c>
      <c r="BC95" s="77">
        <f>'1 - stavební část'!F36</f>
        <v>0</v>
      </c>
      <c r="BD95" s="77">
        <f>'1 - stavební část'!F37</f>
        <v>0</v>
      </c>
      <c r="BE95" s="77">
        <f>'1 - stavební část'!F38</f>
        <v>0</v>
      </c>
      <c r="BF95" s="79">
        <f>'1 - stavební část'!F39</f>
        <v>0</v>
      </c>
      <c r="BT95" s="80" t="s">
        <v>82</v>
      </c>
      <c r="BV95" s="80" t="s">
        <v>79</v>
      </c>
      <c r="BW95" s="80" t="s">
        <v>85</v>
      </c>
      <c r="BX95" s="80" t="s">
        <v>5</v>
      </c>
      <c r="CL95" s="80" t="s">
        <v>1</v>
      </c>
      <c r="CM95" s="80" t="s">
        <v>86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stavební čás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9"/>
  <sheetViews>
    <sheetView showGridLines="0" tabSelected="1" workbookViewId="0">
      <selection activeCell="F12" sqref="F1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197" t="s">
        <v>6</v>
      </c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86</v>
      </c>
    </row>
    <row r="4" spans="2:46" ht="24.95" customHeight="1">
      <c r="B4" s="16"/>
      <c r="D4" s="17" t="s">
        <v>87</v>
      </c>
      <c r="M4" s="16"/>
      <c r="N4" s="81" t="s">
        <v>11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3" t="s">
        <v>17</v>
      </c>
      <c r="M6" s="16"/>
    </row>
    <row r="7" spans="2:46" ht="16.5" customHeight="1">
      <c r="B7" s="16"/>
      <c r="E7" s="198" t="str">
        <f>'Rekapitulace stavby'!K6</f>
        <v>Zateplení štítové zdi ZUŠ Kozlovská ul.</v>
      </c>
      <c r="F7" s="199"/>
      <c r="G7" s="199"/>
      <c r="H7" s="199"/>
      <c r="M7" s="16"/>
    </row>
    <row r="8" spans="2:46" s="1" customFormat="1" ht="12" customHeight="1">
      <c r="B8" s="28"/>
      <c r="D8" s="23" t="s">
        <v>88</v>
      </c>
      <c r="M8" s="28"/>
    </row>
    <row r="9" spans="2:46" s="1" customFormat="1" ht="16.5" customHeight="1">
      <c r="B9" s="28"/>
      <c r="E9" s="178" t="s">
        <v>89</v>
      </c>
      <c r="F9" s="200"/>
      <c r="G9" s="200"/>
      <c r="H9" s="200"/>
      <c r="M9" s="28"/>
    </row>
    <row r="10" spans="2:46" s="1" customFormat="1" ht="11.25">
      <c r="B10" s="28"/>
      <c r="M10" s="28"/>
    </row>
    <row r="11" spans="2:46" s="1" customFormat="1" ht="12" customHeight="1">
      <c r="B11" s="28"/>
      <c r="D11" s="23" t="s">
        <v>19</v>
      </c>
      <c r="F11" s="21" t="s">
        <v>1</v>
      </c>
      <c r="I11" s="23" t="s">
        <v>20</v>
      </c>
      <c r="J11" s="21" t="s">
        <v>1</v>
      </c>
      <c r="M11" s="28"/>
    </row>
    <row r="12" spans="2:46" s="1" customFormat="1" ht="12" customHeight="1">
      <c r="B12" s="28"/>
      <c r="D12" s="23" t="s">
        <v>21</v>
      </c>
      <c r="F12" s="21" t="s">
        <v>22</v>
      </c>
      <c r="I12" s="23" t="s">
        <v>23</v>
      </c>
      <c r="J12" s="48" t="str">
        <f>'Rekapitulace stavby'!AN8</f>
        <v>8. 7. 2024</v>
      </c>
      <c r="M12" s="28"/>
    </row>
    <row r="13" spans="2:46" s="1" customFormat="1" ht="10.9" customHeight="1">
      <c r="B13" s="28"/>
      <c r="M13" s="28"/>
    </row>
    <row r="14" spans="2:46" s="1" customFormat="1" ht="12" customHeight="1">
      <c r="B14" s="28"/>
      <c r="D14" s="23" t="s">
        <v>25</v>
      </c>
      <c r="I14" s="23" t="s">
        <v>26</v>
      </c>
      <c r="J14" s="21" t="s">
        <v>1</v>
      </c>
      <c r="M14" s="28"/>
    </row>
    <row r="15" spans="2:46" s="1" customFormat="1" ht="18" customHeight="1">
      <c r="B15" s="28"/>
      <c r="E15" s="21" t="s">
        <v>27</v>
      </c>
      <c r="I15" s="23" t="s">
        <v>28</v>
      </c>
      <c r="J15" s="21" t="s">
        <v>1</v>
      </c>
      <c r="M15" s="28"/>
    </row>
    <row r="16" spans="2:46" s="1" customFormat="1" ht="6.95" customHeight="1">
      <c r="B16" s="28"/>
      <c r="M16" s="28"/>
    </row>
    <row r="17" spans="2:13" s="1" customFormat="1" ht="12" customHeight="1">
      <c r="B17" s="28"/>
      <c r="D17" s="23" t="s">
        <v>29</v>
      </c>
      <c r="I17" s="23" t="s">
        <v>26</v>
      </c>
      <c r="J17" s="24" t="str">
        <f>'Rekapitulace stavby'!AN13</f>
        <v>Vyplň údaj</v>
      </c>
      <c r="M17" s="28"/>
    </row>
    <row r="18" spans="2:13" s="1" customFormat="1" ht="18" customHeight="1">
      <c r="B18" s="28"/>
      <c r="E18" s="201" t="str">
        <f>'Rekapitulace stavby'!E14</f>
        <v>Vyplň údaj</v>
      </c>
      <c r="F18" s="162"/>
      <c r="G18" s="162"/>
      <c r="H18" s="162"/>
      <c r="I18" s="23" t="s">
        <v>28</v>
      </c>
      <c r="J18" s="24" t="str">
        <f>'Rekapitulace stavby'!AN14</f>
        <v>Vyplň údaj</v>
      </c>
      <c r="M18" s="28"/>
    </row>
    <row r="19" spans="2:13" s="1" customFormat="1" ht="6.95" customHeight="1">
      <c r="B19" s="28"/>
      <c r="M19" s="28"/>
    </row>
    <row r="20" spans="2:13" s="1" customFormat="1" ht="12" customHeight="1">
      <c r="B20" s="28"/>
      <c r="D20" s="23" t="s">
        <v>31</v>
      </c>
      <c r="I20" s="23" t="s">
        <v>26</v>
      </c>
      <c r="J20" s="21" t="str">
        <f>IF('Rekapitulace stavby'!AN16="","",'Rekapitulace stavby'!AN16)</f>
        <v/>
      </c>
      <c r="M20" s="28"/>
    </row>
    <row r="21" spans="2:13" s="1" customFormat="1" ht="18" customHeight="1">
      <c r="B21" s="28"/>
      <c r="E21" s="21" t="str">
        <f>IF('Rekapitulace stavby'!E17="","",'Rekapitulace stavby'!E17)</f>
        <v xml:space="preserve"> </v>
      </c>
      <c r="I21" s="23" t="s">
        <v>28</v>
      </c>
      <c r="J21" s="21" t="str">
        <f>IF('Rekapitulace stavby'!AN17="","",'Rekapitulace stavby'!AN17)</f>
        <v/>
      </c>
      <c r="M21" s="28"/>
    </row>
    <row r="22" spans="2:13" s="1" customFormat="1" ht="6.95" customHeight="1">
      <c r="B22" s="28"/>
      <c r="M22" s="28"/>
    </row>
    <row r="23" spans="2:13" s="1" customFormat="1" ht="12" customHeight="1">
      <c r="B23" s="28"/>
      <c r="D23" s="23" t="s">
        <v>33</v>
      </c>
      <c r="I23" s="23" t="s">
        <v>26</v>
      </c>
      <c r="J23" s="21" t="s">
        <v>1</v>
      </c>
      <c r="M23" s="28"/>
    </row>
    <row r="24" spans="2:13" s="1" customFormat="1" ht="18" customHeight="1">
      <c r="B24" s="28"/>
      <c r="E24" s="21"/>
      <c r="I24" s="23" t="s">
        <v>28</v>
      </c>
      <c r="J24" s="21" t="s">
        <v>1</v>
      </c>
      <c r="M24" s="28"/>
    </row>
    <row r="25" spans="2:13" s="1" customFormat="1" ht="6.95" customHeight="1">
      <c r="B25" s="28"/>
      <c r="M25" s="28"/>
    </row>
    <row r="26" spans="2:13" s="1" customFormat="1" ht="12" customHeight="1">
      <c r="B26" s="28"/>
      <c r="D26" s="23" t="s">
        <v>34</v>
      </c>
      <c r="M26" s="28"/>
    </row>
    <row r="27" spans="2:13" s="7" customFormat="1" ht="16.5" customHeight="1">
      <c r="B27" s="82"/>
      <c r="E27" s="167" t="s">
        <v>1</v>
      </c>
      <c r="F27" s="167"/>
      <c r="G27" s="167"/>
      <c r="H27" s="167"/>
      <c r="M27" s="82"/>
    </row>
    <row r="28" spans="2:13" s="1" customFormat="1" ht="6.95" customHeight="1">
      <c r="B28" s="28"/>
      <c r="M28" s="28"/>
    </row>
    <row r="29" spans="2:13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49"/>
      <c r="M29" s="28"/>
    </row>
    <row r="30" spans="2:13" s="1" customFormat="1" ht="12.75">
      <c r="B30" s="28"/>
      <c r="E30" s="23" t="s">
        <v>90</v>
      </c>
      <c r="K30" s="83">
        <f>I96</f>
        <v>0</v>
      </c>
      <c r="M30" s="28"/>
    </row>
    <row r="31" spans="2:13" s="1" customFormat="1" ht="12.75">
      <c r="B31" s="28"/>
      <c r="E31" s="23" t="s">
        <v>91</v>
      </c>
      <c r="K31" s="83">
        <f>J96</f>
        <v>0</v>
      </c>
      <c r="M31" s="28"/>
    </row>
    <row r="32" spans="2:13" s="1" customFormat="1" ht="25.35" customHeight="1">
      <c r="B32" s="28"/>
      <c r="D32" s="84" t="s">
        <v>35</v>
      </c>
      <c r="K32" s="62">
        <f>ROUND(K123, 2)</f>
        <v>0</v>
      </c>
      <c r="M32" s="28"/>
    </row>
    <row r="33" spans="2:13" s="1" customFormat="1" ht="6.95" customHeight="1">
      <c r="B33" s="28"/>
      <c r="D33" s="49"/>
      <c r="E33" s="49"/>
      <c r="F33" s="49"/>
      <c r="G33" s="49"/>
      <c r="H33" s="49"/>
      <c r="I33" s="49"/>
      <c r="J33" s="49"/>
      <c r="K33" s="49"/>
      <c r="L33" s="49"/>
      <c r="M33" s="28"/>
    </row>
    <row r="34" spans="2:13" s="1" customFormat="1" ht="14.45" customHeight="1">
      <c r="B34" s="28"/>
      <c r="F34" s="31" t="s">
        <v>37</v>
      </c>
      <c r="I34" s="31" t="s">
        <v>36</v>
      </c>
      <c r="K34" s="31" t="s">
        <v>38</v>
      </c>
      <c r="M34" s="28"/>
    </row>
    <row r="35" spans="2:13" s="1" customFormat="1" ht="14.45" customHeight="1">
      <c r="B35" s="28"/>
      <c r="D35" s="51" t="s">
        <v>39</v>
      </c>
      <c r="E35" s="23" t="s">
        <v>40</v>
      </c>
      <c r="F35" s="83">
        <f>ROUND((SUM(BE123:BE178)),  2)</f>
        <v>0</v>
      </c>
      <c r="I35" s="85">
        <v>0.21</v>
      </c>
      <c r="K35" s="83">
        <f>ROUND(((SUM(BE123:BE178))*I35),  2)</f>
        <v>0</v>
      </c>
      <c r="M35" s="28"/>
    </row>
    <row r="36" spans="2:13" s="1" customFormat="1" ht="14.45" customHeight="1">
      <c r="B36" s="28"/>
      <c r="E36" s="23" t="s">
        <v>41</v>
      </c>
      <c r="F36" s="83">
        <f>ROUND((SUM(BF123:BF178)),  2)</f>
        <v>0</v>
      </c>
      <c r="I36" s="85">
        <v>0.12</v>
      </c>
      <c r="K36" s="83">
        <f>ROUND(((SUM(BF123:BF178))*I36),  2)</f>
        <v>0</v>
      </c>
      <c r="M36" s="28"/>
    </row>
    <row r="37" spans="2:13" s="1" customFormat="1" ht="14.45" hidden="1" customHeight="1">
      <c r="B37" s="28"/>
      <c r="E37" s="23" t="s">
        <v>42</v>
      </c>
      <c r="F37" s="83">
        <f>ROUND((SUM(BG123:BG178)),  2)</f>
        <v>0</v>
      </c>
      <c r="I37" s="85">
        <v>0.21</v>
      </c>
      <c r="K37" s="83">
        <f>0</f>
        <v>0</v>
      </c>
      <c r="M37" s="28"/>
    </row>
    <row r="38" spans="2:13" s="1" customFormat="1" ht="14.45" hidden="1" customHeight="1">
      <c r="B38" s="28"/>
      <c r="E38" s="23" t="s">
        <v>43</v>
      </c>
      <c r="F38" s="83">
        <f>ROUND((SUM(BH123:BH178)),  2)</f>
        <v>0</v>
      </c>
      <c r="I38" s="85">
        <v>0.12</v>
      </c>
      <c r="K38" s="83">
        <f>0</f>
        <v>0</v>
      </c>
      <c r="M38" s="28"/>
    </row>
    <row r="39" spans="2:13" s="1" customFormat="1" ht="14.45" hidden="1" customHeight="1">
      <c r="B39" s="28"/>
      <c r="E39" s="23" t="s">
        <v>44</v>
      </c>
      <c r="F39" s="83">
        <f>ROUND((SUM(BI123:BI178)),  2)</f>
        <v>0</v>
      </c>
      <c r="I39" s="85">
        <v>0</v>
      </c>
      <c r="K39" s="83">
        <f>0</f>
        <v>0</v>
      </c>
      <c r="M39" s="28"/>
    </row>
    <row r="40" spans="2:13" s="1" customFormat="1" ht="6.95" customHeight="1">
      <c r="B40" s="28"/>
      <c r="M40" s="28"/>
    </row>
    <row r="41" spans="2:13" s="1" customFormat="1" ht="25.35" customHeight="1">
      <c r="B41" s="28"/>
      <c r="C41" s="86"/>
      <c r="D41" s="87" t="s">
        <v>45</v>
      </c>
      <c r="E41" s="53"/>
      <c r="F41" s="53"/>
      <c r="G41" s="88" t="s">
        <v>46</v>
      </c>
      <c r="H41" s="89" t="s">
        <v>47</v>
      </c>
      <c r="I41" s="53"/>
      <c r="J41" s="53"/>
      <c r="K41" s="90">
        <f>SUM(K32:K39)</f>
        <v>0</v>
      </c>
      <c r="L41" s="91"/>
      <c r="M41" s="28"/>
    </row>
    <row r="42" spans="2:13" s="1" customFormat="1" ht="14.45" customHeight="1">
      <c r="B42" s="28"/>
      <c r="M42" s="28"/>
    </row>
    <row r="43" spans="2:13" ht="14.45" customHeight="1">
      <c r="B43" s="16"/>
      <c r="M43" s="16"/>
    </row>
    <row r="44" spans="2:13" ht="14.45" customHeight="1">
      <c r="B44" s="16"/>
      <c r="M44" s="16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8"/>
      <c r="D50" s="37" t="s">
        <v>48</v>
      </c>
      <c r="E50" s="38"/>
      <c r="F50" s="38"/>
      <c r="G50" s="37" t="s">
        <v>49</v>
      </c>
      <c r="H50" s="38"/>
      <c r="I50" s="38"/>
      <c r="J50" s="38"/>
      <c r="K50" s="38"/>
      <c r="L50" s="38"/>
      <c r="M50" s="28"/>
    </row>
    <row r="51" spans="2:13" ht="11.25">
      <c r="B51" s="16"/>
      <c r="M51" s="16"/>
    </row>
    <row r="52" spans="2:13" ht="11.25">
      <c r="B52" s="16"/>
      <c r="M52" s="16"/>
    </row>
    <row r="53" spans="2:13" ht="11.25">
      <c r="B53" s="16"/>
      <c r="M53" s="16"/>
    </row>
    <row r="54" spans="2:13" ht="11.25">
      <c r="B54" s="16"/>
      <c r="M54" s="16"/>
    </row>
    <row r="55" spans="2:13" ht="11.25">
      <c r="B55" s="16"/>
      <c r="M55" s="16"/>
    </row>
    <row r="56" spans="2:13" ht="11.25">
      <c r="B56" s="16"/>
      <c r="M56" s="16"/>
    </row>
    <row r="57" spans="2:13" ht="11.25">
      <c r="B57" s="16"/>
      <c r="M57" s="16"/>
    </row>
    <row r="58" spans="2:13" ht="11.25">
      <c r="B58" s="16"/>
      <c r="M58" s="16"/>
    </row>
    <row r="59" spans="2:13" ht="11.25">
      <c r="B59" s="16"/>
      <c r="M59" s="16"/>
    </row>
    <row r="60" spans="2:13" ht="11.25">
      <c r="B60" s="16"/>
      <c r="M60" s="16"/>
    </row>
    <row r="61" spans="2:13" s="1" customFormat="1" ht="12.75">
      <c r="B61" s="28"/>
      <c r="D61" s="39" t="s">
        <v>50</v>
      </c>
      <c r="E61" s="30"/>
      <c r="F61" s="92" t="s">
        <v>51</v>
      </c>
      <c r="G61" s="39" t="s">
        <v>50</v>
      </c>
      <c r="H61" s="30"/>
      <c r="I61" s="30"/>
      <c r="J61" s="93" t="s">
        <v>51</v>
      </c>
      <c r="K61" s="30"/>
      <c r="L61" s="30"/>
      <c r="M61" s="28"/>
    </row>
    <row r="62" spans="2:13" ht="11.25">
      <c r="B62" s="16"/>
      <c r="M62" s="16"/>
    </row>
    <row r="63" spans="2:13" ht="11.25">
      <c r="B63" s="16"/>
      <c r="M63" s="16"/>
    </row>
    <row r="64" spans="2:13" ht="11.25">
      <c r="B64" s="16"/>
      <c r="M64" s="16"/>
    </row>
    <row r="65" spans="2:13" s="1" customFormat="1" ht="12.75">
      <c r="B65" s="28"/>
      <c r="D65" s="37" t="s">
        <v>52</v>
      </c>
      <c r="E65" s="38"/>
      <c r="F65" s="38"/>
      <c r="G65" s="37" t="s">
        <v>53</v>
      </c>
      <c r="H65" s="38"/>
      <c r="I65" s="38"/>
      <c r="J65" s="38"/>
      <c r="K65" s="38"/>
      <c r="L65" s="38"/>
      <c r="M65" s="28"/>
    </row>
    <row r="66" spans="2:13" ht="11.25">
      <c r="B66" s="16"/>
      <c r="M66" s="16"/>
    </row>
    <row r="67" spans="2:13" ht="11.25">
      <c r="B67" s="16"/>
      <c r="M67" s="16"/>
    </row>
    <row r="68" spans="2:13" ht="11.25">
      <c r="B68" s="16"/>
      <c r="M68" s="16"/>
    </row>
    <row r="69" spans="2:13" ht="11.25">
      <c r="B69" s="16"/>
      <c r="M69" s="16"/>
    </row>
    <row r="70" spans="2:13" ht="11.25">
      <c r="B70" s="16"/>
      <c r="M70" s="16"/>
    </row>
    <row r="71" spans="2:13" ht="11.25">
      <c r="B71" s="16"/>
      <c r="M71" s="16"/>
    </row>
    <row r="72" spans="2:13" ht="11.25">
      <c r="B72" s="16"/>
      <c r="M72" s="16"/>
    </row>
    <row r="73" spans="2:13" ht="11.25">
      <c r="B73" s="16"/>
      <c r="M73" s="16"/>
    </row>
    <row r="74" spans="2:13" ht="11.25">
      <c r="B74" s="16"/>
      <c r="M74" s="16"/>
    </row>
    <row r="75" spans="2:13" ht="11.25">
      <c r="B75" s="16"/>
      <c r="M75" s="16"/>
    </row>
    <row r="76" spans="2:13" s="1" customFormat="1" ht="12.75">
      <c r="B76" s="28"/>
      <c r="D76" s="39" t="s">
        <v>50</v>
      </c>
      <c r="E76" s="30"/>
      <c r="F76" s="92" t="s">
        <v>51</v>
      </c>
      <c r="G76" s="39" t="s">
        <v>50</v>
      </c>
      <c r="H76" s="30"/>
      <c r="I76" s="30"/>
      <c r="J76" s="93" t="s">
        <v>51</v>
      </c>
      <c r="K76" s="30"/>
      <c r="L76" s="30"/>
      <c r="M76" s="28"/>
    </row>
    <row r="77" spans="2:13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8"/>
    </row>
    <row r="82" spans="2:47" s="1" customFormat="1" ht="24.95" customHeight="1">
      <c r="B82" s="28"/>
      <c r="C82" s="17" t="s">
        <v>92</v>
      </c>
      <c r="M82" s="28"/>
    </row>
    <row r="83" spans="2:47" s="1" customFormat="1" ht="6.95" customHeight="1">
      <c r="B83" s="28"/>
      <c r="M83" s="28"/>
    </row>
    <row r="84" spans="2:47" s="1" customFormat="1" ht="12" customHeight="1">
      <c r="B84" s="28"/>
      <c r="C84" s="23" t="s">
        <v>17</v>
      </c>
      <c r="M84" s="28"/>
    </row>
    <row r="85" spans="2:47" s="1" customFormat="1" ht="16.5" customHeight="1">
      <c r="B85" s="28"/>
      <c r="E85" s="198" t="str">
        <f>E7</f>
        <v>Zateplení štítové zdi ZUŠ Kozlovská ul.</v>
      </c>
      <c r="F85" s="199"/>
      <c r="G85" s="199"/>
      <c r="H85" s="199"/>
      <c r="M85" s="28"/>
    </row>
    <row r="86" spans="2:47" s="1" customFormat="1" ht="12" customHeight="1">
      <c r="B86" s="28"/>
      <c r="C86" s="23" t="s">
        <v>88</v>
      </c>
      <c r="M86" s="28"/>
    </row>
    <row r="87" spans="2:47" s="1" customFormat="1" ht="16.5" customHeight="1">
      <c r="B87" s="28"/>
      <c r="E87" s="178" t="str">
        <f>E9</f>
        <v>1 - stavební část</v>
      </c>
      <c r="F87" s="200"/>
      <c r="G87" s="200"/>
      <c r="H87" s="200"/>
      <c r="M87" s="28"/>
    </row>
    <row r="88" spans="2:47" s="1" customFormat="1" ht="6.95" customHeight="1">
      <c r="B88" s="28"/>
      <c r="M88" s="28"/>
    </row>
    <row r="89" spans="2:47" s="1" customFormat="1" ht="12" customHeight="1">
      <c r="B89" s="28"/>
      <c r="C89" s="23" t="s">
        <v>21</v>
      </c>
      <c r="F89" s="21" t="str">
        <f>F12</f>
        <v>Česká Třebová</v>
      </c>
      <c r="I89" s="23" t="s">
        <v>23</v>
      </c>
      <c r="J89" s="48" t="str">
        <f>IF(J12="","",J12)</f>
        <v>8. 7. 2024</v>
      </c>
      <c r="M89" s="28"/>
    </row>
    <row r="90" spans="2:47" s="1" customFormat="1" ht="6.95" customHeight="1">
      <c r="B90" s="28"/>
      <c r="M90" s="28"/>
    </row>
    <row r="91" spans="2:47" s="1" customFormat="1" ht="15.2" customHeight="1">
      <c r="B91" s="28"/>
      <c r="C91" s="23" t="s">
        <v>25</v>
      </c>
      <c r="F91" s="21" t="str">
        <f>E15</f>
        <v>Město Česká Třebová</v>
      </c>
      <c r="I91" s="23" t="s">
        <v>31</v>
      </c>
      <c r="J91" s="26" t="str">
        <f>E21</f>
        <v xml:space="preserve"> </v>
      </c>
      <c r="M91" s="28"/>
    </row>
    <row r="92" spans="2:47" s="1" customFormat="1" ht="15.2" customHeight="1">
      <c r="B92" s="28"/>
      <c r="C92" s="23" t="s">
        <v>29</v>
      </c>
      <c r="F92" s="21" t="str">
        <f>IF(E18="","",E18)</f>
        <v>Vyplň údaj</v>
      </c>
      <c r="I92" s="23" t="s">
        <v>33</v>
      </c>
      <c r="J92" s="26">
        <f>E24</f>
        <v>0</v>
      </c>
      <c r="M92" s="28"/>
    </row>
    <row r="93" spans="2:47" s="1" customFormat="1" ht="10.35" customHeight="1">
      <c r="B93" s="28"/>
      <c r="M93" s="28"/>
    </row>
    <row r="94" spans="2:47" s="1" customFormat="1" ht="29.25" customHeight="1">
      <c r="B94" s="28"/>
      <c r="C94" s="94" t="s">
        <v>93</v>
      </c>
      <c r="D94" s="86"/>
      <c r="E94" s="86"/>
      <c r="F94" s="86"/>
      <c r="G94" s="86"/>
      <c r="H94" s="86"/>
      <c r="I94" s="95" t="s">
        <v>94</v>
      </c>
      <c r="J94" s="95" t="s">
        <v>95</v>
      </c>
      <c r="K94" s="95" t="s">
        <v>96</v>
      </c>
      <c r="L94" s="86"/>
      <c r="M94" s="28"/>
    </row>
    <row r="95" spans="2:47" s="1" customFormat="1" ht="10.35" customHeight="1">
      <c r="B95" s="28"/>
      <c r="M95" s="28"/>
    </row>
    <row r="96" spans="2:47" s="1" customFormat="1" ht="22.9" customHeight="1">
      <c r="B96" s="28"/>
      <c r="C96" s="96" t="s">
        <v>97</v>
      </c>
      <c r="I96" s="62">
        <f t="shared" ref="I96:J98" si="0">Q123</f>
        <v>0</v>
      </c>
      <c r="J96" s="62">
        <f t="shared" si="0"/>
        <v>0</v>
      </c>
      <c r="K96" s="62">
        <f>K123</f>
        <v>0</v>
      </c>
      <c r="M96" s="28"/>
      <c r="AU96" s="13" t="s">
        <v>98</v>
      </c>
    </row>
    <row r="97" spans="2:13" s="8" customFormat="1" ht="24.95" customHeight="1">
      <c r="B97" s="97"/>
      <c r="D97" s="98" t="s">
        <v>99</v>
      </c>
      <c r="E97" s="99"/>
      <c r="F97" s="99"/>
      <c r="G97" s="99"/>
      <c r="H97" s="99"/>
      <c r="I97" s="100">
        <f t="shared" si="0"/>
        <v>0</v>
      </c>
      <c r="J97" s="100">
        <f t="shared" si="0"/>
        <v>0</v>
      </c>
      <c r="K97" s="100">
        <f>K124</f>
        <v>0</v>
      </c>
      <c r="M97" s="97"/>
    </row>
    <row r="98" spans="2:13" s="9" customFormat="1" ht="19.899999999999999" customHeight="1">
      <c r="B98" s="101"/>
      <c r="D98" s="102" t="s">
        <v>100</v>
      </c>
      <c r="E98" s="103"/>
      <c r="F98" s="103"/>
      <c r="G98" s="103"/>
      <c r="H98" s="103"/>
      <c r="I98" s="104">
        <f t="shared" si="0"/>
        <v>0</v>
      </c>
      <c r="J98" s="104">
        <f t="shared" si="0"/>
        <v>0</v>
      </c>
      <c r="K98" s="104">
        <f>K125</f>
        <v>0</v>
      </c>
      <c r="M98" s="101"/>
    </row>
    <row r="99" spans="2:13" s="9" customFormat="1" ht="19.899999999999999" customHeight="1">
      <c r="B99" s="101"/>
      <c r="D99" s="102" t="s">
        <v>101</v>
      </c>
      <c r="E99" s="103"/>
      <c r="F99" s="103"/>
      <c r="G99" s="103"/>
      <c r="H99" s="103"/>
      <c r="I99" s="104">
        <f>Q128</f>
        <v>0</v>
      </c>
      <c r="J99" s="104">
        <f>R128</f>
        <v>0</v>
      </c>
      <c r="K99" s="104">
        <f>K128</f>
        <v>0</v>
      </c>
      <c r="M99" s="101"/>
    </row>
    <row r="100" spans="2:13" s="9" customFormat="1" ht="19.899999999999999" customHeight="1">
      <c r="B100" s="101"/>
      <c r="D100" s="102" t="s">
        <v>102</v>
      </c>
      <c r="E100" s="103"/>
      <c r="F100" s="103"/>
      <c r="G100" s="103"/>
      <c r="H100" s="103"/>
      <c r="I100" s="104">
        <f>Q159</f>
        <v>0</v>
      </c>
      <c r="J100" s="104">
        <f>R159</f>
        <v>0</v>
      </c>
      <c r="K100" s="104">
        <f>K159</f>
        <v>0</v>
      </c>
      <c r="M100" s="101"/>
    </row>
    <row r="101" spans="2:13" s="9" customFormat="1" ht="19.899999999999999" customHeight="1">
      <c r="B101" s="101"/>
      <c r="D101" s="102" t="s">
        <v>103</v>
      </c>
      <c r="E101" s="103"/>
      <c r="F101" s="103"/>
      <c r="G101" s="103"/>
      <c r="H101" s="103"/>
      <c r="I101" s="104">
        <f>Q170</f>
        <v>0</v>
      </c>
      <c r="J101" s="104">
        <f>R170</f>
        <v>0</v>
      </c>
      <c r="K101" s="104">
        <f>K170</f>
        <v>0</v>
      </c>
      <c r="M101" s="101"/>
    </row>
    <row r="102" spans="2:13" s="8" customFormat="1" ht="24.95" customHeight="1">
      <c r="B102" s="97"/>
      <c r="D102" s="98" t="s">
        <v>104</v>
      </c>
      <c r="E102" s="99"/>
      <c r="F102" s="99"/>
      <c r="G102" s="99"/>
      <c r="H102" s="99"/>
      <c r="I102" s="100">
        <f>Q173</f>
        <v>0</v>
      </c>
      <c r="J102" s="100">
        <f>R173</f>
        <v>0</v>
      </c>
      <c r="K102" s="100">
        <f>K173</f>
        <v>0</v>
      </c>
      <c r="M102" s="97"/>
    </row>
    <row r="103" spans="2:13" s="9" customFormat="1" ht="19.899999999999999" customHeight="1">
      <c r="B103" s="101"/>
      <c r="D103" s="102" t="s">
        <v>105</v>
      </c>
      <c r="E103" s="103"/>
      <c r="F103" s="103"/>
      <c r="G103" s="103"/>
      <c r="H103" s="103"/>
      <c r="I103" s="104">
        <f>Q174</f>
        <v>0</v>
      </c>
      <c r="J103" s="104">
        <f>R174</f>
        <v>0</v>
      </c>
      <c r="K103" s="104">
        <f>K174</f>
        <v>0</v>
      </c>
      <c r="M103" s="101"/>
    </row>
    <row r="104" spans="2:13" s="1" customFormat="1" ht="21.75" customHeight="1">
      <c r="B104" s="28"/>
      <c r="M104" s="28"/>
    </row>
    <row r="105" spans="2:13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8"/>
    </row>
    <row r="109" spans="2:13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8"/>
    </row>
    <row r="110" spans="2:13" s="1" customFormat="1" ht="24.95" customHeight="1">
      <c r="B110" s="28"/>
      <c r="C110" s="17" t="s">
        <v>106</v>
      </c>
      <c r="M110" s="28"/>
    </row>
    <row r="111" spans="2:13" s="1" customFormat="1" ht="6.95" customHeight="1">
      <c r="B111" s="28"/>
      <c r="M111" s="28"/>
    </row>
    <row r="112" spans="2:13" s="1" customFormat="1" ht="12" customHeight="1">
      <c r="B112" s="28"/>
      <c r="C112" s="23" t="s">
        <v>17</v>
      </c>
      <c r="M112" s="28"/>
    </row>
    <row r="113" spans="2:65" s="1" customFormat="1" ht="16.5" customHeight="1">
      <c r="B113" s="28"/>
      <c r="E113" s="198" t="str">
        <f>E7</f>
        <v>Zateplení štítové zdi ZUŠ Kozlovská ul.</v>
      </c>
      <c r="F113" s="199"/>
      <c r="G113" s="199"/>
      <c r="H113" s="199"/>
      <c r="M113" s="28"/>
    </row>
    <row r="114" spans="2:65" s="1" customFormat="1" ht="12" customHeight="1">
      <c r="B114" s="28"/>
      <c r="C114" s="23" t="s">
        <v>88</v>
      </c>
      <c r="M114" s="28"/>
    </row>
    <row r="115" spans="2:65" s="1" customFormat="1" ht="16.5" customHeight="1">
      <c r="B115" s="28"/>
      <c r="E115" s="178" t="str">
        <f>E9</f>
        <v>1 - stavební část</v>
      </c>
      <c r="F115" s="200"/>
      <c r="G115" s="200"/>
      <c r="H115" s="200"/>
      <c r="M115" s="28"/>
    </row>
    <row r="116" spans="2:65" s="1" customFormat="1" ht="6.95" customHeight="1">
      <c r="B116" s="28"/>
      <c r="M116" s="28"/>
    </row>
    <row r="117" spans="2:65" s="1" customFormat="1" ht="12" customHeight="1">
      <c r="B117" s="28"/>
      <c r="C117" s="23" t="s">
        <v>21</v>
      </c>
      <c r="F117" s="21" t="str">
        <f>F12</f>
        <v>Česká Třebová</v>
      </c>
      <c r="I117" s="23" t="s">
        <v>23</v>
      </c>
      <c r="J117" s="48" t="str">
        <f>IF(J12="","",J12)</f>
        <v>8. 7. 2024</v>
      </c>
      <c r="M117" s="28"/>
    </row>
    <row r="118" spans="2:65" s="1" customFormat="1" ht="6.95" customHeight="1">
      <c r="B118" s="28"/>
      <c r="M118" s="28"/>
    </row>
    <row r="119" spans="2:65" s="1" customFormat="1" ht="15.2" customHeight="1">
      <c r="B119" s="28"/>
      <c r="C119" s="23" t="s">
        <v>25</v>
      </c>
      <c r="F119" s="21" t="str">
        <f>E15</f>
        <v>Město Česká Třebová</v>
      </c>
      <c r="I119" s="23" t="s">
        <v>31</v>
      </c>
      <c r="J119" s="26" t="str">
        <f>E21</f>
        <v xml:space="preserve"> </v>
      </c>
      <c r="M119" s="28"/>
    </row>
    <row r="120" spans="2:65" s="1" customFormat="1" ht="15.2" customHeight="1">
      <c r="B120" s="28"/>
      <c r="C120" s="23" t="s">
        <v>29</v>
      </c>
      <c r="F120" s="21" t="str">
        <f>IF(E18="","",E18)</f>
        <v>Vyplň údaj</v>
      </c>
      <c r="I120" s="23" t="s">
        <v>33</v>
      </c>
      <c r="J120" s="26">
        <f>E24</f>
        <v>0</v>
      </c>
      <c r="M120" s="28"/>
    </row>
    <row r="121" spans="2:65" s="1" customFormat="1" ht="10.35" customHeight="1">
      <c r="B121" s="28"/>
      <c r="M121" s="28"/>
    </row>
    <row r="122" spans="2:65" s="10" customFormat="1" ht="29.25" customHeight="1">
      <c r="B122" s="105"/>
      <c r="C122" s="106" t="s">
        <v>107</v>
      </c>
      <c r="D122" s="107" t="s">
        <v>60</v>
      </c>
      <c r="E122" s="107" t="s">
        <v>56</v>
      </c>
      <c r="F122" s="107" t="s">
        <v>57</v>
      </c>
      <c r="G122" s="107" t="s">
        <v>108</v>
      </c>
      <c r="H122" s="107" t="s">
        <v>109</v>
      </c>
      <c r="I122" s="107" t="s">
        <v>110</v>
      </c>
      <c r="J122" s="107" t="s">
        <v>111</v>
      </c>
      <c r="K122" s="107" t="s">
        <v>96</v>
      </c>
      <c r="L122" s="108" t="s">
        <v>112</v>
      </c>
      <c r="M122" s="105"/>
      <c r="N122" s="55" t="s">
        <v>1</v>
      </c>
      <c r="O122" s="56" t="s">
        <v>39</v>
      </c>
      <c r="P122" s="56" t="s">
        <v>113</v>
      </c>
      <c r="Q122" s="56" t="s">
        <v>114</v>
      </c>
      <c r="R122" s="56" t="s">
        <v>115</v>
      </c>
      <c r="S122" s="56" t="s">
        <v>116</v>
      </c>
      <c r="T122" s="56" t="s">
        <v>117</v>
      </c>
      <c r="U122" s="56" t="s">
        <v>118</v>
      </c>
      <c r="V122" s="56" t="s">
        <v>119</v>
      </c>
      <c r="W122" s="56" t="s">
        <v>120</v>
      </c>
      <c r="X122" s="57" t="s">
        <v>121</v>
      </c>
    </row>
    <row r="123" spans="2:65" s="1" customFormat="1" ht="22.9" customHeight="1">
      <c r="B123" s="28"/>
      <c r="C123" s="60" t="s">
        <v>122</v>
      </c>
      <c r="K123" s="109">
        <f>BK123</f>
        <v>0</v>
      </c>
      <c r="M123" s="28"/>
      <c r="N123" s="58"/>
      <c r="O123" s="49"/>
      <c r="P123" s="49"/>
      <c r="Q123" s="110">
        <f>Q124+Q173</f>
        <v>0</v>
      </c>
      <c r="R123" s="110">
        <f>R124+R173</f>
        <v>0</v>
      </c>
      <c r="S123" s="49"/>
      <c r="T123" s="111">
        <f>T124+T173</f>
        <v>0</v>
      </c>
      <c r="U123" s="49"/>
      <c r="V123" s="111">
        <f>V124+V173</f>
        <v>6.0366899999999983</v>
      </c>
      <c r="W123" s="49"/>
      <c r="X123" s="112">
        <f>X124+X173</f>
        <v>0</v>
      </c>
      <c r="AT123" s="13" t="s">
        <v>76</v>
      </c>
      <c r="AU123" s="13" t="s">
        <v>98</v>
      </c>
      <c r="BK123" s="113">
        <f>BK124+BK173</f>
        <v>0</v>
      </c>
    </row>
    <row r="124" spans="2:65" s="11" customFormat="1" ht="25.9" customHeight="1">
      <c r="B124" s="114"/>
      <c r="D124" s="115" t="s">
        <v>76</v>
      </c>
      <c r="E124" s="116" t="s">
        <v>123</v>
      </c>
      <c r="F124" s="116" t="s">
        <v>124</v>
      </c>
      <c r="I124" s="117"/>
      <c r="J124" s="117"/>
      <c r="K124" s="118">
        <f>BK124</f>
        <v>0</v>
      </c>
      <c r="M124" s="114"/>
      <c r="N124" s="119"/>
      <c r="Q124" s="120">
        <f>Q125+Q128+Q159+Q170</f>
        <v>0</v>
      </c>
      <c r="R124" s="120">
        <f>R125+R128+R159+R170</f>
        <v>0</v>
      </c>
      <c r="T124" s="121">
        <f>T125+T128+T159+T170</f>
        <v>0</v>
      </c>
      <c r="V124" s="121">
        <f>V125+V128+V159+V170</f>
        <v>5.9337899999999983</v>
      </c>
      <c r="X124" s="122">
        <f>X125+X128+X159+X170</f>
        <v>0</v>
      </c>
      <c r="AR124" s="115" t="s">
        <v>82</v>
      </c>
      <c r="AT124" s="123" t="s">
        <v>76</v>
      </c>
      <c r="AU124" s="123" t="s">
        <v>77</v>
      </c>
      <c r="AY124" s="115" t="s">
        <v>125</v>
      </c>
      <c r="BK124" s="124">
        <f>BK125+BK128+BK159+BK170</f>
        <v>0</v>
      </c>
    </row>
    <row r="125" spans="2:65" s="11" customFormat="1" ht="22.9" customHeight="1">
      <c r="B125" s="114"/>
      <c r="D125" s="115" t="s">
        <v>76</v>
      </c>
      <c r="E125" s="125" t="s">
        <v>126</v>
      </c>
      <c r="F125" s="125" t="s">
        <v>127</v>
      </c>
      <c r="I125" s="117"/>
      <c r="J125" s="117"/>
      <c r="K125" s="126">
        <f>BK125</f>
        <v>0</v>
      </c>
      <c r="M125" s="114"/>
      <c r="N125" s="119"/>
      <c r="Q125" s="120">
        <f>SUM(Q126:Q127)</f>
        <v>0</v>
      </c>
      <c r="R125" s="120">
        <f>SUM(R126:R127)</f>
        <v>0</v>
      </c>
      <c r="T125" s="121">
        <f>SUM(T126:T127)</f>
        <v>0</v>
      </c>
      <c r="V125" s="121">
        <f>SUM(V126:V127)</f>
        <v>0.65711000000000008</v>
      </c>
      <c r="X125" s="122">
        <f>SUM(X126:X127)</f>
        <v>0</v>
      </c>
      <c r="AR125" s="115" t="s">
        <v>82</v>
      </c>
      <c r="AT125" s="123" t="s">
        <v>76</v>
      </c>
      <c r="AU125" s="123" t="s">
        <v>82</v>
      </c>
      <c r="AY125" s="115" t="s">
        <v>125</v>
      </c>
      <c r="BK125" s="124">
        <f>SUM(BK126:BK127)</f>
        <v>0</v>
      </c>
    </row>
    <row r="126" spans="2:65" s="1" customFormat="1" ht="21.75" customHeight="1">
      <c r="B126" s="127"/>
      <c r="C126" s="128" t="s">
        <v>82</v>
      </c>
      <c r="D126" s="128" t="s">
        <v>128</v>
      </c>
      <c r="E126" s="129" t="s">
        <v>129</v>
      </c>
      <c r="F126" s="130" t="s">
        <v>130</v>
      </c>
      <c r="G126" s="131" t="s">
        <v>131</v>
      </c>
      <c r="H126" s="132">
        <v>23</v>
      </c>
      <c r="I126" s="133"/>
      <c r="J126" s="133"/>
      <c r="K126" s="134">
        <f>ROUND(P126*H126,2)</f>
        <v>0</v>
      </c>
      <c r="L126" s="130" t="s">
        <v>1</v>
      </c>
      <c r="M126" s="28"/>
      <c r="N126" s="135" t="s">
        <v>1</v>
      </c>
      <c r="O126" s="136" t="s">
        <v>40</v>
      </c>
      <c r="P126" s="137">
        <f>I126+J126</f>
        <v>0</v>
      </c>
      <c r="Q126" s="137">
        <f>ROUND(I126*H126,2)</f>
        <v>0</v>
      </c>
      <c r="R126" s="137">
        <f>ROUND(J126*H126,2)</f>
        <v>0</v>
      </c>
      <c r="T126" s="138">
        <f>S126*H126</f>
        <v>0</v>
      </c>
      <c r="U126" s="138">
        <v>2.8570000000000002E-2</v>
      </c>
      <c r="V126" s="138">
        <f>U126*H126</f>
        <v>0.65711000000000008</v>
      </c>
      <c r="W126" s="138">
        <v>0</v>
      </c>
      <c r="X126" s="139">
        <f>W126*H126</f>
        <v>0</v>
      </c>
      <c r="AR126" s="140" t="s">
        <v>132</v>
      </c>
      <c r="AT126" s="140" t="s">
        <v>128</v>
      </c>
      <c r="AU126" s="140" t="s">
        <v>86</v>
      </c>
      <c r="AY126" s="13" t="s">
        <v>125</v>
      </c>
      <c r="BE126" s="141">
        <f>IF(O126="základní",K126,0)</f>
        <v>0</v>
      </c>
      <c r="BF126" s="141">
        <f>IF(O126="snížená",K126,0)</f>
        <v>0</v>
      </c>
      <c r="BG126" s="141">
        <f>IF(O126="zákl. přenesená",K126,0)</f>
        <v>0</v>
      </c>
      <c r="BH126" s="141">
        <f>IF(O126="sníž. přenesená",K126,0)</f>
        <v>0</v>
      </c>
      <c r="BI126" s="141">
        <f>IF(O126="nulová",K126,0)</f>
        <v>0</v>
      </c>
      <c r="BJ126" s="13" t="s">
        <v>82</v>
      </c>
      <c r="BK126" s="141">
        <f>ROUND(P126*H126,2)</f>
        <v>0</v>
      </c>
      <c r="BL126" s="13" t="s">
        <v>132</v>
      </c>
      <c r="BM126" s="140" t="s">
        <v>86</v>
      </c>
    </row>
    <row r="127" spans="2:65" s="1" customFormat="1" ht="11.25">
      <c r="B127" s="28"/>
      <c r="D127" s="142" t="s">
        <v>133</v>
      </c>
      <c r="F127" s="143" t="s">
        <v>130</v>
      </c>
      <c r="I127" s="144"/>
      <c r="J127" s="144"/>
      <c r="M127" s="28"/>
      <c r="N127" s="145"/>
      <c r="X127" s="52"/>
      <c r="AT127" s="13" t="s">
        <v>133</v>
      </c>
      <c r="AU127" s="13" t="s">
        <v>86</v>
      </c>
    </row>
    <row r="128" spans="2:65" s="11" customFormat="1" ht="22.9" customHeight="1">
      <c r="B128" s="114"/>
      <c r="D128" s="115" t="s">
        <v>76</v>
      </c>
      <c r="E128" s="125" t="s">
        <v>134</v>
      </c>
      <c r="F128" s="125" t="s">
        <v>135</v>
      </c>
      <c r="I128" s="117"/>
      <c r="J128" s="117"/>
      <c r="K128" s="126">
        <f>BK128</f>
        <v>0</v>
      </c>
      <c r="M128" s="114"/>
      <c r="N128" s="119"/>
      <c r="Q128" s="120">
        <f>SUM(Q129:Q158)</f>
        <v>0</v>
      </c>
      <c r="R128" s="120">
        <f>SUM(R129:R158)</f>
        <v>0</v>
      </c>
      <c r="T128" s="121">
        <f>SUM(T129:T158)</f>
        <v>0</v>
      </c>
      <c r="V128" s="121">
        <f>SUM(V129:V158)</f>
        <v>5.276679999999998</v>
      </c>
      <c r="X128" s="122">
        <f>SUM(X129:X158)</f>
        <v>0</v>
      </c>
      <c r="AR128" s="115" t="s">
        <v>82</v>
      </c>
      <c r="AT128" s="123" t="s">
        <v>76</v>
      </c>
      <c r="AU128" s="123" t="s">
        <v>82</v>
      </c>
      <c r="AY128" s="115" t="s">
        <v>125</v>
      </c>
      <c r="BK128" s="124">
        <f>SUM(BK129:BK158)</f>
        <v>0</v>
      </c>
    </row>
    <row r="129" spans="2:65" s="1" customFormat="1" ht="24.2" customHeight="1">
      <c r="B129" s="127"/>
      <c r="C129" s="128" t="s">
        <v>86</v>
      </c>
      <c r="D129" s="128" t="s">
        <v>128</v>
      </c>
      <c r="E129" s="129" t="s">
        <v>136</v>
      </c>
      <c r="F129" s="130" t="s">
        <v>137</v>
      </c>
      <c r="G129" s="131" t="s">
        <v>131</v>
      </c>
      <c r="H129" s="132">
        <v>162.19999999999999</v>
      </c>
      <c r="I129" s="133"/>
      <c r="J129" s="133"/>
      <c r="K129" s="134">
        <f>ROUND(P129*H129,2)</f>
        <v>0</v>
      </c>
      <c r="L129" s="130" t="s">
        <v>1</v>
      </c>
      <c r="M129" s="28"/>
      <c r="N129" s="135" t="s">
        <v>1</v>
      </c>
      <c r="O129" s="136" t="s">
        <v>40</v>
      </c>
      <c r="P129" s="137">
        <f>I129+J129</f>
        <v>0</v>
      </c>
      <c r="Q129" s="137">
        <f>ROUND(I129*H129,2)</f>
        <v>0</v>
      </c>
      <c r="R129" s="137">
        <f>ROUND(J129*H129,2)</f>
        <v>0</v>
      </c>
      <c r="T129" s="138">
        <f>S129*H129</f>
        <v>0</v>
      </c>
      <c r="U129" s="138">
        <v>2.5998766954377301E-4</v>
      </c>
      <c r="V129" s="138">
        <f>U129*H129</f>
        <v>4.2169999999999978E-2</v>
      </c>
      <c r="W129" s="138">
        <v>0</v>
      </c>
      <c r="X129" s="139">
        <f>W129*H129</f>
        <v>0</v>
      </c>
      <c r="AR129" s="140" t="s">
        <v>132</v>
      </c>
      <c r="AT129" s="140" t="s">
        <v>128</v>
      </c>
      <c r="AU129" s="140" t="s">
        <v>86</v>
      </c>
      <c r="AY129" s="13" t="s">
        <v>125</v>
      </c>
      <c r="BE129" s="141">
        <f>IF(O129="základní",K129,0)</f>
        <v>0</v>
      </c>
      <c r="BF129" s="141">
        <f>IF(O129="snížená",K129,0)</f>
        <v>0</v>
      </c>
      <c r="BG129" s="141">
        <f>IF(O129="zákl. přenesená",K129,0)</f>
        <v>0</v>
      </c>
      <c r="BH129" s="141">
        <f>IF(O129="sníž. přenesená",K129,0)</f>
        <v>0</v>
      </c>
      <c r="BI129" s="141">
        <f>IF(O129="nulová",K129,0)</f>
        <v>0</v>
      </c>
      <c r="BJ129" s="13" t="s">
        <v>82</v>
      </c>
      <c r="BK129" s="141">
        <f>ROUND(P129*H129,2)</f>
        <v>0</v>
      </c>
      <c r="BL129" s="13" t="s">
        <v>132</v>
      </c>
      <c r="BM129" s="140" t="s">
        <v>132</v>
      </c>
    </row>
    <row r="130" spans="2:65" s="1" customFormat="1" ht="11.25">
      <c r="B130" s="28"/>
      <c r="D130" s="142" t="s">
        <v>133</v>
      </c>
      <c r="F130" s="143" t="s">
        <v>137</v>
      </c>
      <c r="I130" s="144"/>
      <c r="J130" s="144"/>
      <c r="M130" s="28"/>
      <c r="N130" s="145"/>
      <c r="X130" s="52"/>
      <c r="AT130" s="13" t="s">
        <v>133</v>
      </c>
      <c r="AU130" s="13" t="s">
        <v>86</v>
      </c>
    </row>
    <row r="131" spans="2:65" s="1" customFormat="1" ht="24.2" customHeight="1">
      <c r="B131" s="127"/>
      <c r="C131" s="128" t="s">
        <v>126</v>
      </c>
      <c r="D131" s="128" t="s">
        <v>128</v>
      </c>
      <c r="E131" s="129" t="s">
        <v>138</v>
      </c>
      <c r="F131" s="130" t="s">
        <v>139</v>
      </c>
      <c r="G131" s="131" t="s">
        <v>131</v>
      </c>
      <c r="H131" s="132">
        <v>162.19999999999999</v>
      </c>
      <c r="I131" s="133"/>
      <c r="J131" s="133"/>
      <c r="K131" s="134">
        <f>ROUND(P131*H131,2)</f>
        <v>0</v>
      </c>
      <c r="L131" s="130" t="s">
        <v>1</v>
      </c>
      <c r="M131" s="28"/>
      <c r="N131" s="135" t="s">
        <v>1</v>
      </c>
      <c r="O131" s="136" t="s">
        <v>40</v>
      </c>
      <c r="P131" s="137">
        <f>I131+J131</f>
        <v>0</v>
      </c>
      <c r="Q131" s="137">
        <f>ROUND(I131*H131,2)</f>
        <v>0</v>
      </c>
      <c r="R131" s="137">
        <f>ROUND(J131*H131,2)</f>
        <v>0</v>
      </c>
      <c r="T131" s="138">
        <f>S131*H131</f>
        <v>0</v>
      </c>
      <c r="U131" s="138">
        <v>4.3800246609124504E-3</v>
      </c>
      <c r="V131" s="138">
        <f>U131*H131</f>
        <v>0.71043999999999941</v>
      </c>
      <c r="W131" s="138">
        <v>0</v>
      </c>
      <c r="X131" s="139">
        <f>W131*H131</f>
        <v>0</v>
      </c>
      <c r="AR131" s="140" t="s">
        <v>132</v>
      </c>
      <c r="AT131" s="140" t="s">
        <v>128</v>
      </c>
      <c r="AU131" s="140" t="s">
        <v>86</v>
      </c>
      <c r="AY131" s="13" t="s">
        <v>125</v>
      </c>
      <c r="BE131" s="141">
        <f>IF(O131="základní",K131,0)</f>
        <v>0</v>
      </c>
      <c r="BF131" s="141">
        <f>IF(O131="snížená",K131,0)</f>
        <v>0</v>
      </c>
      <c r="BG131" s="141">
        <f>IF(O131="zákl. přenesená",K131,0)</f>
        <v>0</v>
      </c>
      <c r="BH131" s="141">
        <f>IF(O131="sníž. přenesená",K131,0)</f>
        <v>0</v>
      </c>
      <c r="BI131" s="141">
        <f>IF(O131="nulová",K131,0)</f>
        <v>0</v>
      </c>
      <c r="BJ131" s="13" t="s">
        <v>82</v>
      </c>
      <c r="BK131" s="141">
        <f>ROUND(P131*H131,2)</f>
        <v>0</v>
      </c>
      <c r="BL131" s="13" t="s">
        <v>132</v>
      </c>
      <c r="BM131" s="140" t="s">
        <v>134</v>
      </c>
    </row>
    <row r="132" spans="2:65" s="1" customFormat="1" ht="19.5">
      <c r="B132" s="28"/>
      <c r="D132" s="142" t="s">
        <v>133</v>
      </c>
      <c r="F132" s="143" t="s">
        <v>139</v>
      </c>
      <c r="I132" s="144"/>
      <c r="J132" s="144"/>
      <c r="M132" s="28"/>
      <c r="N132" s="145"/>
      <c r="X132" s="52"/>
      <c r="AT132" s="13" t="s">
        <v>133</v>
      </c>
      <c r="AU132" s="13" t="s">
        <v>86</v>
      </c>
    </row>
    <row r="133" spans="2:65" s="1" customFormat="1" ht="24.2" customHeight="1">
      <c r="B133" s="127"/>
      <c r="C133" s="128" t="s">
        <v>132</v>
      </c>
      <c r="D133" s="128" t="s">
        <v>128</v>
      </c>
      <c r="E133" s="129" t="s">
        <v>140</v>
      </c>
      <c r="F133" s="130" t="s">
        <v>141</v>
      </c>
      <c r="G133" s="131" t="s">
        <v>142</v>
      </c>
      <c r="H133" s="132">
        <v>13</v>
      </c>
      <c r="I133" s="133"/>
      <c r="J133" s="133"/>
      <c r="K133" s="134">
        <f>ROUND(P133*H133,2)</f>
        <v>0</v>
      </c>
      <c r="L133" s="130" t="s">
        <v>1</v>
      </c>
      <c r="M133" s="28"/>
      <c r="N133" s="135" t="s">
        <v>1</v>
      </c>
      <c r="O133" s="136" t="s">
        <v>40</v>
      </c>
      <c r="P133" s="137">
        <f>I133+J133</f>
        <v>0</v>
      </c>
      <c r="Q133" s="137">
        <f>ROUND(I133*H133,2)</f>
        <v>0</v>
      </c>
      <c r="R133" s="137">
        <f>ROUND(J133*H133,2)</f>
        <v>0</v>
      </c>
      <c r="T133" s="138">
        <f>S133*H133</f>
        <v>0</v>
      </c>
      <c r="U133" s="138">
        <v>0</v>
      </c>
      <c r="V133" s="138">
        <f>U133*H133</f>
        <v>0</v>
      </c>
      <c r="W133" s="138">
        <v>0</v>
      </c>
      <c r="X133" s="139">
        <f>W133*H133</f>
        <v>0</v>
      </c>
      <c r="AR133" s="140" t="s">
        <v>132</v>
      </c>
      <c r="AT133" s="140" t="s">
        <v>128</v>
      </c>
      <c r="AU133" s="140" t="s">
        <v>86</v>
      </c>
      <c r="AY133" s="13" t="s">
        <v>125</v>
      </c>
      <c r="BE133" s="141">
        <f>IF(O133="základní",K133,0)</f>
        <v>0</v>
      </c>
      <c r="BF133" s="141">
        <f>IF(O133="snížená",K133,0)</f>
        <v>0</v>
      </c>
      <c r="BG133" s="141">
        <f>IF(O133="zákl. přenesená",K133,0)</f>
        <v>0</v>
      </c>
      <c r="BH133" s="141">
        <f>IF(O133="sníž. přenesená",K133,0)</f>
        <v>0</v>
      </c>
      <c r="BI133" s="141">
        <f>IF(O133="nulová",K133,0)</f>
        <v>0</v>
      </c>
      <c r="BJ133" s="13" t="s">
        <v>82</v>
      </c>
      <c r="BK133" s="141">
        <f>ROUND(P133*H133,2)</f>
        <v>0</v>
      </c>
      <c r="BL133" s="13" t="s">
        <v>132</v>
      </c>
      <c r="BM133" s="140" t="s">
        <v>143</v>
      </c>
    </row>
    <row r="134" spans="2:65" s="1" customFormat="1" ht="19.5">
      <c r="B134" s="28"/>
      <c r="D134" s="142" t="s">
        <v>133</v>
      </c>
      <c r="F134" s="143" t="s">
        <v>141</v>
      </c>
      <c r="I134" s="144"/>
      <c r="J134" s="144"/>
      <c r="M134" s="28"/>
      <c r="N134" s="145"/>
      <c r="X134" s="52"/>
      <c r="AT134" s="13" t="s">
        <v>133</v>
      </c>
      <c r="AU134" s="13" t="s">
        <v>86</v>
      </c>
    </row>
    <row r="135" spans="2:65" s="1" customFormat="1" ht="21.75" customHeight="1">
      <c r="B135" s="127"/>
      <c r="C135" s="146" t="s">
        <v>144</v>
      </c>
      <c r="D135" s="146" t="s">
        <v>145</v>
      </c>
      <c r="E135" s="147" t="s">
        <v>146</v>
      </c>
      <c r="F135" s="148" t="s">
        <v>147</v>
      </c>
      <c r="G135" s="149" t="s">
        <v>142</v>
      </c>
      <c r="H135" s="150">
        <v>13.65</v>
      </c>
      <c r="I135" s="151"/>
      <c r="J135" s="152"/>
      <c r="K135" s="153">
        <f>ROUND(P135*H135,2)</f>
        <v>0</v>
      </c>
      <c r="L135" s="148" t="s">
        <v>1</v>
      </c>
      <c r="M135" s="154"/>
      <c r="N135" s="155" t="s">
        <v>1</v>
      </c>
      <c r="O135" s="136" t="s">
        <v>40</v>
      </c>
      <c r="P135" s="137">
        <f>I135+J135</f>
        <v>0</v>
      </c>
      <c r="Q135" s="137">
        <f>ROUND(I135*H135,2)</f>
        <v>0</v>
      </c>
      <c r="R135" s="137">
        <f>ROUND(J135*H135,2)</f>
        <v>0</v>
      </c>
      <c r="T135" s="138">
        <f>S135*H135</f>
        <v>0</v>
      </c>
      <c r="U135" s="138">
        <v>9.9633699633699593E-5</v>
      </c>
      <c r="V135" s="138">
        <f>U135*H135</f>
        <v>1.3599999999999994E-3</v>
      </c>
      <c r="W135" s="138">
        <v>0</v>
      </c>
      <c r="X135" s="139">
        <f>W135*H135</f>
        <v>0</v>
      </c>
      <c r="AR135" s="140" t="s">
        <v>143</v>
      </c>
      <c r="AT135" s="140" t="s">
        <v>145</v>
      </c>
      <c r="AU135" s="140" t="s">
        <v>86</v>
      </c>
      <c r="AY135" s="13" t="s">
        <v>125</v>
      </c>
      <c r="BE135" s="141">
        <f>IF(O135="základní",K135,0)</f>
        <v>0</v>
      </c>
      <c r="BF135" s="141">
        <f>IF(O135="snížená",K135,0)</f>
        <v>0</v>
      </c>
      <c r="BG135" s="141">
        <f>IF(O135="zákl. přenesená",K135,0)</f>
        <v>0</v>
      </c>
      <c r="BH135" s="141">
        <f>IF(O135="sníž. přenesená",K135,0)</f>
        <v>0</v>
      </c>
      <c r="BI135" s="141">
        <f>IF(O135="nulová",K135,0)</f>
        <v>0</v>
      </c>
      <c r="BJ135" s="13" t="s">
        <v>82</v>
      </c>
      <c r="BK135" s="141">
        <f>ROUND(P135*H135,2)</f>
        <v>0</v>
      </c>
      <c r="BL135" s="13" t="s">
        <v>132</v>
      </c>
      <c r="BM135" s="140" t="s">
        <v>148</v>
      </c>
    </row>
    <row r="136" spans="2:65" s="1" customFormat="1" ht="11.25">
      <c r="B136" s="28"/>
      <c r="D136" s="142" t="s">
        <v>133</v>
      </c>
      <c r="F136" s="143" t="s">
        <v>147</v>
      </c>
      <c r="I136" s="144"/>
      <c r="J136" s="144"/>
      <c r="M136" s="28"/>
      <c r="N136" s="145"/>
      <c r="X136" s="52"/>
      <c r="AT136" s="13" t="s">
        <v>133</v>
      </c>
      <c r="AU136" s="13" t="s">
        <v>86</v>
      </c>
    </row>
    <row r="137" spans="2:65" s="1" customFormat="1" ht="24.2" customHeight="1">
      <c r="B137" s="127"/>
      <c r="C137" s="128" t="s">
        <v>134</v>
      </c>
      <c r="D137" s="128" t="s">
        <v>128</v>
      </c>
      <c r="E137" s="129" t="s">
        <v>149</v>
      </c>
      <c r="F137" s="130" t="s">
        <v>150</v>
      </c>
      <c r="G137" s="131" t="s">
        <v>142</v>
      </c>
      <c r="H137" s="132">
        <v>21.5</v>
      </c>
      <c r="I137" s="133"/>
      <c r="J137" s="133"/>
      <c r="K137" s="134">
        <f>ROUND(P137*H137,2)</f>
        <v>0</v>
      </c>
      <c r="L137" s="130" t="s">
        <v>1</v>
      </c>
      <c r="M137" s="28"/>
      <c r="N137" s="135" t="s">
        <v>1</v>
      </c>
      <c r="O137" s="136" t="s">
        <v>40</v>
      </c>
      <c r="P137" s="137">
        <f>I137+J137</f>
        <v>0</v>
      </c>
      <c r="Q137" s="137">
        <f>ROUND(I137*H137,2)</f>
        <v>0</v>
      </c>
      <c r="R137" s="137">
        <f>ROUND(J137*H137,2)</f>
        <v>0</v>
      </c>
      <c r="T137" s="138">
        <f>S137*H137</f>
        <v>0</v>
      </c>
      <c r="U137" s="138">
        <v>0</v>
      </c>
      <c r="V137" s="138">
        <f>U137*H137</f>
        <v>0</v>
      </c>
      <c r="W137" s="138">
        <v>0</v>
      </c>
      <c r="X137" s="139">
        <f>W137*H137</f>
        <v>0</v>
      </c>
      <c r="AR137" s="140" t="s">
        <v>132</v>
      </c>
      <c r="AT137" s="140" t="s">
        <v>128</v>
      </c>
      <c r="AU137" s="140" t="s">
        <v>86</v>
      </c>
      <c r="AY137" s="13" t="s">
        <v>125</v>
      </c>
      <c r="BE137" s="141">
        <f>IF(O137="základní",K137,0)</f>
        <v>0</v>
      </c>
      <c r="BF137" s="141">
        <f>IF(O137="snížená",K137,0)</f>
        <v>0</v>
      </c>
      <c r="BG137" s="141">
        <f>IF(O137="zákl. přenesená",K137,0)</f>
        <v>0</v>
      </c>
      <c r="BH137" s="141">
        <f>IF(O137="sníž. přenesená",K137,0)</f>
        <v>0</v>
      </c>
      <c r="BI137" s="141">
        <f>IF(O137="nulová",K137,0)</f>
        <v>0</v>
      </c>
      <c r="BJ137" s="13" t="s">
        <v>82</v>
      </c>
      <c r="BK137" s="141">
        <f>ROUND(P137*H137,2)</f>
        <v>0</v>
      </c>
      <c r="BL137" s="13" t="s">
        <v>132</v>
      </c>
      <c r="BM137" s="140" t="s">
        <v>9</v>
      </c>
    </row>
    <row r="138" spans="2:65" s="1" customFormat="1" ht="19.5">
      <c r="B138" s="28"/>
      <c r="D138" s="142" t="s">
        <v>133</v>
      </c>
      <c r="F138" s="143" t="s">
        <v>150</v>
      </c>
      <c r="I138" s="144"/>
      <c r="J138" s="144"/>
      <c r="M138" s="28"/>
      <c r="N138" s="145"/>
      <c r="X138" s="52"/>
      <c r="AT138" s="13" t="s">
        <v>133</v>
      </c>
      <c r="AU138" s="13" t="s">
        <v>86</v>
      </c>
    </row>
    <row r="139" spans="2:65" s="1" customFormat="1" ht="24.2" customHeight="1">
      <c r="B139" s="127"/>
      <c r="C139" s="146" t="s">
        <v>151</v>
      </c>
      <c r="D139" s="146" t="s">
        <v>145</v>
      </c>
      <c r="E139" s="147" t="s">
        <v>152</v>
      </c>
      <c r="F139" s="148" t="s">
        <v>153</v>
      </c>
      <c r="G139" s="149" t="s">
        <v>142</v>
      </c>
      <c r="H139" s="150">
        <v>22.574999999999999</v>
      </c>
      <c r="I139" s="151"/>
      <c r="J139" s="152"/>
      <c r="K139" s="153">
        <f>ROUND(P139*H139,2)</f>
        <v>0</v>
      </c>
      <c r="L139" s="148" t="s">
        <v>1</v>
      </c>
      <c r="M139" s="154"/>
      <c r="N139" s="155" t="s">
        <v>1</v>
      </c>
      <c r="O139" s="136" t="s">
        <v>40</v>
      </c>
      <c r="P139" s="137">
        <f>I139+J139</f>
        <v>0</v>
      </c>
      <c r="Q139" s="137">
        <f>ROUND(I139*H139,2)</f>
        <v>0</v>
      </c>
      <c r="R139" s="137">
        <f>ROUND(J139*H139,2)</f>
        <v>0</v>
      </c>
      <c r="T139" s="138">
        <f>S139*H139</f>
        <v>0</v>
      </c>
      <c r="U139" s="138">
        <v>3.0121816168327799E-5</v>
      </c>
      <c r="V139" s="138">
        <f>U139*H139</f>
        <v>6.8000000000000005E-4</v>
      </c>
      <c r="W139" s="138">
        <v>0</v>
      </c>
      <c r="X139" s="139">
        <f>W139*H139</f>
        <v>0</v>
      </c>
      <c r="AR139" s="140" t="s">
        <v>143</v>
      </c>
      <c r="AT139" s="140" t="s">
        <v>145</v>
      </c>
      <c r="AU139" s="140" t="s">
        <v>86</v>
      </c>
      <c r="AY139" s="13" t="s">
        <v>125</v>
      </c>
      <c r="BE139" s="141">
        <f>IF(O139="základní",K139,0)</f>
        <v>0</v>
      </c>
      <c r="BF139" s="141">
        <f>IF(O139="snížená",K139,0)</f>
        <v>0</v>
      </c>
      <c r="BG139" s="141">
        <f>IF(O139="zákl. přenesená",K139,0)</f>
        <v>0</v>
      </c>
      <c r="BH139" s="141">
        <f>IF(O139="sníž. přenesená",K139,0)</f>
        <v>0</v>
      </c>
      <c r="BI139" s="141">
        <f>IF(O139="nulová",K139,0)</f>
        <v>0</v>
      </c>
      <c r="BJ139" s="13" t="s">
        <v>82</v>
      </c>
      <c r="BK139" s="141">
        <f>ROUND(P139*H139,2)</f>
        <v>0</v>
      </c>
      <c r="BL139" s="13" t="s">
        <v>132</v>
      </c>
      <c r="BM139" s="140" t="s">
        <v>154</v>
      </c>
    </row>
    <row r="140" spans="2:65" s="1" customFormat="1" ht="19.5">
      <c r="B140" s="28"/>
      <c r="D140" s="142" t="s">
        <v>133</v>
      </c>
      <c r="F140" s="143" t="s">
        <v>153</v>
      </c>
      <c r="I140" s="144"/>
      <c r="J140" s="144"/>
      <c r="M140" s="28"/>
      <c r="N140" s="145"/>
      <c r="X140" s="52"/>
      <c r="AT140" s="13" t="s">
        <v>133</v>
      </c>
      <c r="AU140" s="13" t="s">
        <v>86</v>
      </c>
    </row>
    <row r="141" spans="2:65" s="1" customFormat="1" ht="24.2" customHeight="1">
      <c r="B141" s="127"/>
      <c r="C141" s="128" t="s">
        <v>143</v>
      </c>
      <c r="D141" s="128" t="s">
        <v>128</v>
      </c>
      <c r="E141" s="129" t="s">
        <v>155</v>
      </c>
      <c r="F141" s="130" t="s">
        <v>156</v>
      </c>
      <c r="G141" s="131" t="s">
        <v>131</v>
      </c>
      <c r="H141" s="132">
        <v>143.19999999999999</v>
      </c>
      <c r="I141" s="133"/>
      <c r="J141" s="133"/>
      <c r="K141" s="134">
        <f>ROUND(P141*H141,2)</f>
        <v>0</v>
      </c>
      <c r="L141" s="130" t="s">
        <v>1</v>
      </c>
      <c r="M141" s="28"/>
      <c r="N141" s="135" t="s">
        <v>1</v>
      </c>
      <c r="O141" s="136" t="s">
        <v>40</v>
      </c>
      <c r="P141" s="137">
        <f>I141+J141</f>
        <v>0</v>
      </c>
      <c r="Q141" s="137">
        <f>ROUND(I141*H141,2)</f>
        <v>0</v>
      </c>
      <c r="R141" s="137">
        <f>ROUND(J141*H141,2)</f>
        <v>0</v>
      </c>
      <c r="T141" s="138">
        <f>S141*H141</f>
        <v>0</v>
      </c>
      <c r="U141" s="138">
        <v>2.5000000000000001E-4</v>
      </c>
      <c r="V141" s="138">
        <f>U141*H141</f>
        <v>3.5799999999999998E-2</v>
      </c>
      <c r="W141" s="138">
        <v>0</v>
      </c>
      <c r="X141" s="139">
        <f>W141*H141</f>
        <v>0</v>
      </c>
      <c r="AR141" s="140" t="s">
        <v>132</v>
      </c>
      <c r="AT141" s="140" t="s">
        <v>128</v>
      </c>
      <c r="AU141" s="140" t="s">
        <v>86</v>
      </c>
      <c r="AY141" s="13" t="s">
        <v>125</v>
      </c>
      <c r="BE141" s="141">
        <f>IF(O141="základní",K141,0)</f>
        <v>0</v>
      </c>
      <c r="BF141" s="141">
        <f>IF(O141="snížená",K141,0)</f>
        <v>0</v>
      </c>
      <c r="BG141" s="141">
        <f>IF(O141="zákl. přenesená",K141,0)</f>
        <v>0</v>
      </c>
      <c r="BH141" s="141">
        <f>IF(O141="sníž. přenesená",K141,0)</f>
        <v>0</v>
      </c>
      <c r="BI141" s="141">
        <f>IF(O141="nulová",K141,0)</f>
        <v>0</v>
      </c>
      <c r="BJ141" s="13" t="s">
        <v>82</v>
      </c>
      <c r="BK141" s="141">
        <f>ROUND(P141*H141,2)</f>
        <v>0</v>
      </c>
      <c r="BL141" s="13" t="s">
        <v>132</v>
      </c>
      <c r="BM141" s="140" t="s">
        <v>157</v>
      </c>
    </row>
    <row r="142" spans="2:65" s="1" customFormat="1" ht="19.5">
      <c r="B142" s="28"/>
      <c r="D142" s="142" t="s">
        <v>133</v>
      </c>
      <c r="F142" s="143" t="s">
        <v>156</v>
      </c>
      <c r="I142" s="144"/>
      <c r="J142" s="144"/>
      <c r="M142" s="28"/>
      <c r="N142" s="145"/>
      <c r="X142" s="52"/>
      <c r="AT142" s="13" t="s">
        <v>133</v>
      </c>
      <c r="AU142" s="13" t="s">
        <v>86</v>
      </c>
    </row>
    <row r="143" spans="2:65" s="1" customFormat="1" ht="24.2" customHeight="1">
      <c r="B143" s="127"/>
      <c r="C143" s="128" t="s">
        <v>158</v>
      </c>
      <c r="D143" s="128" t="s">
        <v>128</v>
      </c>
      <c r="E143" s="129" t="s">
        <v>159</v>
      </c>
      <c r="F143" s="130" t="s">
        <v>160</v>
      </c>
      <c r="G143" s="131" t="s">
        <v>131</v>
      </c>
      <c r="H143" s="132">
        <v>19</v>
      </c>
      <c r="I143" s="133"/>
      <c r="J143" s="133"/>
      <c r="K143" s="134">
        <f>ROUND(P143*H143,2)</f>
        <v>0</v>
      </c>
      <c r="L143" s="130" t="s">
        <v>1</v>
      </c>
      <c r="M143" s="28"/>
      <c r="N143" s="135" t="s">
        <v>1</v>
      </c>
      <c r="O143" s="136" t="s">
        <v>40</v>
      </c>
      <c r="P143" s="137">
        <f>I143+J143</f>
        <v>0</v>
      </c>
      <c r="Q143" s="137">
        <f>ROUND(I143*H143,2)</f>
        <v>0</v>
      </c>
      <c r="R143" s="137">
        <f>ROUND(J143*H143,2)</f>
        <v>0</v>
      </c>
      <c r="T143" s="138">
        <f>S143*H143</f>
        <v>0</v>
      </c>
      <c r="U143" s="138">
        <v>2.0000000000000001E-4</v>
      </c>
      <c r="V143" s="138">
        <f>U143*H143</f>
        <v>3.8E-3</v>
      </c>
      <c r="W143" s="138">
        <v>0</v>
      </c>
      <c r="X143" s="139">
        <f>W143*H143</f>
        <v>0</v>
      </c>
      <c r="AR143" s="140" t="s">
        <v>132</v>
      </c>
      <c r="AT143" s="140" t="s">
        <v>128</v>
      </c>
      <c r="AU143" s="140" t="s">
        <v>86</v>
      </c>
      <c r="AY143" s="13" t="s">
        <v>125</v>
      </c>
      <c r="BE143" s="141">
        <f>IF(O143="základní",K143,0)</f>
        <v>0</v>
      </c>
      <c r="BF143" s="141">
        <f>IF(O143="snížená",K143,0)</f>
        <v>0</v>
      </c>
      <c r="BG143" s="141">
        <f>IF(O143="zákl. přenesená",K143,0)</f>
        <v>0</v>
      </c>
      <c r="BH143" s="141">
        <f>IF(O143="sníž. přenesená",K143,0)</f>
        <v>0</v>
      </c>
      <c r="BI143" s="141">
        <f>IF(O143="nulová",K143,0)</f>
        <v>0</v>
      </c>
      <c r="BJ143" s="13" t="s">
        <v>82</v>
      </c>
      <c r="BK143" s="141">
        <f>ROUND(P143*H143,2)</f>
        <v>0</v>
      </c>
      <c r="BL143" s="13" t="s">
        <v>132</v>
      </c>
      <c r="BM143" s="140" t="s">
        <v>161</v>
      </c>
    </row>
    <row r="144" spans="2:65" s="1" customFormat="1" ht="19.5">
      <c r="B144" s="28"/>
      <c r="D144" s="142" t="s">
        <v>133</v>
      </c>
      <c r="F144" s="143" t="s">
        <v>160</v>
      </c>
      <c r="I144" s="144"/>
      <c r="J144" s="144"/>
      <c r="M144" s="28"/>
      <c r="N144" s="145"/>
      <c r="X144" s="52"/>
      <c r="AT144" s="13" t="s">
        <v>133</v>
      </c>
      <c r="AU144" s="13" t="s">
        <v>86</v>
      </c>
    </row>
    <row r="145" spans="2:65" s="1" customFormat="1" ht="44.25" customHeight="1">
      <c r="B145" s="127"/>
      <c r="C145" s="128" t="s">
        <v>148</v>
      </c>
      <c r="D145" s="128" t="s">
        <v>128</v>
      </c>
      <c r="E145" s="129" t="s">
        <v>162</v>
      </c>
      <c r="F145" s="130" t="s">
        <v>163</v>
      </c>
      <c r="G145" s="131" t="s">
        <v>131</v>
      </c>
      <c r="H145" s="132">
        <v>19</v>
      </c>
      <c r="I145" s="133"/>
      <c r="J145" s="133"/>
      <c r="K145" s="134">
        <f>ROUND(P145*H145,2)</f>
        <v>0</v>
      </c>
      <c r="L145" s="130" t="s">
        <v>1</v>
      </c>
      <c r="M145" s="28"/>
      <c r="N145" s="135" t="s">
        <v>1</v>
      </c>
      <c r="O145" s="136" t="s">
        <v>40</v>
      </c>
      <c r="P145" s="137">
        <f>I145+J145</f>
        <v>0</v>
      </c>
      <c r="Q145" s="137">
        <f>ROUND(I145*H145,2)</f>
        <v>0</v>
      </c>
      <c r="R145" s="137">
        <f>ROUND(J145*H145,2)</f>
        <v>0</v>
      </c>
      <c r="T145" s="138">
        <f>S145*H145</f>
        <v>0</v>
      </c>
      <c r="U145" s="138">
        <v>8.5199999999999998E-3</v>
      </c>
      <c r="V145" s="138">
        <f>U145*H145</f>
        <v>0.16188</v>
      </c>
      <c r="W145" s="138">
        <v>0</v>
      </c>
      <c r="X145" s="139">
        <f>W145*H145</f>
        <v>0</v>
      </c>
      <c r="AR145" s="140" t="s">
        <v>132</v>
      </c>
      <c r="AT145" s="140" t="s">
        <v>128</v>
      </c>
      <c r="AU145" s="140" t="s">
        <v>86</v>
      </c>
      <c r="AY145" s="13" t="s">
        <v>125</v>
      </c>
      <c r="BE145" s="141">
        <f>IF(O145="základní",K145,0)</f>
        <v>0</v>
      </c>
      <c r="BF145" s="141">
        <f>IF(O145="snížená",K145,0)</f>
        <v>0</v>
      </c>
      <c r="BG145" s="141">
        <f>IF(O145="zákl. přenesená",K145,0)</f>
        <v>0</v>
      </c>
      <c r="BH145" s="141">
        <f>IF(O145="sníž. přenesená",K145,0)</f>
        <v>0</v>
      </c>
      <c r="BI145" s="141">
        <f>IF(O145="nulová",K145,0)</f>
        <v>0</v>
      </c>
      <c r="BJ145" s="13" t="s">
        <v>82</v>
      </c>
      <c r="BK145" s="141">
        <f>ROUND(P145*H145,2)</f>
        <v>0</v>
      </c>
      <c r="BL145" s="13" t="s">
        <v>132</v>
      </c>
      <c r="BM145" s="140" t="s">
        <v>164</v>
      </c>
    </row>
    <row r="146" spans="2:65" s="1" customFormat="1" ht="29.25">
      <c r="B146" s="28"/>
      <c r="D146" s="142" t="s">
        <v>133</v>
      </c>
      <c r="F146" s="143" t="s">
        <v>163</v>
      </c>
      <c r="I146" s="144"/>
      <c r="J146" s="144"/>
      <c r="M146" s="28"/>
      <c r="N146" s="145"/>
      <c r="X146" s="52"/>
      <c r="AT146" s="13" t="s">
        <v>133</v>
      </c>
      <c r="AU146" s="13" t="s">
        <v>86</v>
      </c>
    </row>
    <row r="147" spans="2:65" s="1" customFormat="1" ht="24.2" customHeight="1">
      <c r="B147" s="127"/>
      <c r="C147" s="146" t="s">
        <v>165</v>
      </c>
      <c r="D147" s="146" t="s">
        <v>145</v>
      </c>
      <c r="E147" s="147" t="s">
        <v>166</v>
      </c>
      <c r="F147" s="148" t="s">
        <v>167</v>
      </c>
      <c r="G147" s="149" t="s">
        <v>131</v>
      </c>
      <c r="H147" s="150">
        <v>19.95</v>
      </c>
      <c r="I147" s="151"/>
      <c r="J147" s="152"/>
      <c r="K147" s="153">
        <f>ROUND(P147*H147,2)</f>
        <v>0</v>
      </c>
      <c r="L147" s="148" t="s">
        <v>1</v>
      </c>
      <c r="M147" s="154"/>
      <c r="N147" s="155" t="s">
        <v>1</v>
      </c>
      <c r="O147" s="136" t="s">
        <v>40</v>
      </c>
      <c r="P147" s="137">
        <f>I147+J147</f>
        <v>0</v>
      </c>
      <c r="Q147" s="137">
        <f>ROUND(I147*H147,2)</f>
        <v>0</v>
      </c>
      <c r="R147" s="137">
        <f>ROUND(J147*H147,2)</f>
        <v>0</v>
      </c>
      <c r="T147" s="138">
        <f>S147*H147</f>
        <v>0</v>
      </c>
      <c r="U147" s="138">
        <v>3.0000000000000001E-3</v>
      </c>
      <c r="V147" s="138">
        <f>U147*H147</f>
        <v>5.985E-2</v>
      </c>
      <c r="W147" s="138">
        <v>0</v>
      </c>
      <c r="X147" s="139">
        <f>W147*H147</f>
        <v>0</v>
      </c>
      <c r="AR147" s="140" t="s">
        <v>143</v>
      </c>
      <c r="AT147" s="140" t="s">
        <v>145</v>
      </c>
      <c r="AU147" s="140" t="s">
        <v>86</v>
      </c>
      <c r="AY147" s="13" t="s">
        <v>125</v>
      </c>
      <c r="BE147" s="141">
        <f>IF(O147="základní",K147,0)</f>
        <v>0</v>
      </c>
      <c r="BF147" s="141">
        <f>IF(O147="snížená",K147,0)</f>
        <v>0</v>
      </c>
      <c r="BG147" s="141">
        <f>IF(O147="zákl. přenesená",K147,0)</f>
        <v>0</v>
      </c>
      <c r="BH147" s="141">
        <f>IF(O147="sníž. přenesená",K147,0)</f>
        <v>0</v>
      </c>
      <c r="BI147" s="141">
        <f>IF(O147="nulová",K147,0)</f>
        <v>0</v>
      </c>
      <c r="BJ147" s="13" t="s">
        <v>82</v>
      </c>
      <c r="BK147" s="141">
        <f>ROUND(P147*H147,2)</f>
        <v>0</v>
      </c>
      <c r="BL147" s="13" t="s">
        <v>132</v>
      </c>
      <c r="BM147" s="140" t="s">
        <v>168</v>
      </c>
    </row>
    <row r="148" spans="2:65" s="1" customFormat="1" ht="11.25">
      <c r="B148" s="28"/>
      <c r="D148" s="142" t="s">
        <v>133</v>
      </c>
      <c r="F148" s="143" t="s">
        <v>167</v>
      </c>
      <c r="I148" s="144"/>
      <c r="J148" s="144"/>
      <c r="M148" s="28"/>
      <c r="N148" s="145"/>
      <c r="X148" s="52"/>
      <c r="AT148" s="13" t="s">
        <v>133</v>
      </c>
      <c r="AU148" s="13" t="s">
        <v>86</v>
      </c>
    </row>
    <row r="149" spans="2:65" s="1" customFormat="1" ht="37.9" customHeight="1">
      <c r="B149" s="127"/>
      <c r="C149" s="128" t="s">
        <v>9</v>
      </c>
      <c r="D149" s="128" t="s">
        <v>128</v>
      </c>
      <c r="E149" s="129" t="s">
        <v>169</v>
      </c>
      <c r="F149" s="130" t="s">
        <v>170</v>
      </c>
      <c r="G149" s="131" t="s">
        <v>131</v>
      </c>
      <c r="H149" s="132">
        <v>143.19999999999999</v>
      </c>
      <c r="I149" s="133"/>
      <c r="J149" s="133"/>
      <c r="K149" s="134">
        <f>ROUND(P149*H149,2)</f>
        <v>0</v>
      </c>
      <c r="L149" s="130" t="s">
        <v>1</v>
      </c>
      <c r="M149" s="28"/>
      <c r="N149" s="135" t="s">
        <v>1</v>
      </c>
      <c r="O149" s="136" t="s">
        <v>40</v>
      </c>
      <c r="P149" s="137">
        <f>I149+J149</f>
        <v>0</v>
      </c>
      <c r="Q149" s="137">
        <f>ROUND(I149*H149,2)</f>
        <v>0</v>
      </c>
      <c r="R149" s="137">
        <f>ROUND(J149*H149,2)</f>
        <v>0</v>
      </c>
      <c r="T149" s="138">
        <f>S149*H149</f>
        <v>0</v>
      </c>
      <c r="U149" s="138">
        <v>8.6800279329608907E-3</v>
      </c>
      <c r="V149" s="138">
        <f>U149*H149</f>
        <v>1.2429799999999995</v>
      </c>
      <c r="W149" s="138">
        <v>0</v>
      </c>
      <c r="X149" s="139">
        <f>W149*H149</f>
        <v>0</v>
      </c>
      <c r="AR149" s="140" t="s">
        <v>132</v>
      </c>
      <c r="AT149" s="140" t="s">
        <v>128</v>
      </c>
      <c r="AU149" s="140" t="s">
        <v>86</v>
      </c>
      <c r="AY149" s="13" t="s">
        <v>125</v>
      </c>
      <c r="BE149" s="141">
        <f>IF(O149="základní",K149,0)</f>
        <v>0</v>
      </c>
      <c r="BF149" s="141">
        <f>IF(O149="snížená",K149,0)</f>
        <v>0</v>
      </c>
      <c r="BG149" s="141">
        <f>IF(O149="zákl. přenesená",K149,0)</f>
        <v>0</v>
      </c>
      <c r="BH149" s="141">
        <f>IF(O149="sníž. přenesená",K149,0)</f>
        <v>0</v>
      </c>
      <c r="BI149" s="141">
        <f>IF(O149="nulová",K149,0)</f>
        <v>0</v>
      </c>
      <c r="BJ149" s="13" t="s">
        <v>82</v>
      </c>
      <c r="BK149" s="141">
        <f>ROUND(P149*H149,2)</f>
        <v>0</v>
      </c>
      <c r="BL149" s="13" t="s">
        <v>132</v>
      </c>
      <c r="BM149" s="140" t="s">
        <v>171</v>
      </c>
    </row>
    <row r="150" spans="2:65" s="1" customFormat="1" ht="19.5">
      <c r="B150" s="28"/>
      <c r="D150" s="142" t="s">
        <v>133</v>
      </c>
      <c r="F150" s="143" t="s">
        <v>170</v>
      </c>
      <c r="I150" s="144"/>
      <c r="J150" s="144"/>
      <c r="M150" s="28"/>
      <c r="N150" s="145"/>
      <c r="X150" s="52"/>
      <c r="AT150" s="13" t="s">
        <v>133</v>
      </c>
      <c r="AU150" s="13" t="s">
        <v>86</v>
      </c>
    </row>
    <row r="151" spans="2:65" s="1" customFormat="1" ht="16.5" customHeight="1">
      <c r="B151" s="127"/>
      <c r="C151" s="146" t="s">
        <v>172</v>
      </c>
      <c r="D151" s="146" t="s">
        <v>145</v>
      </c>
      <c r="E151" s="147" t="s">
        <v>173</v>
      </c>
      <c r="F151" s="148" t="s">
        <v>174</v>
      </c>
      <c r="G151" s="149" t="s">
        <v>131</v>
      </c>
      <c r="H151" s="150">
        <v>150.36000000000001</v>
      </c>
      <c r="I151" s="151"/>
      <c r="J151" s="152"/>
      <c r="K151" s="153">
        <f>ROUND(P151*H151,2)</f>
        <v>0</v>
      </c>
      <c r="L151" s="148" t="s">
        <v>1</v>
      </c>
      <c r="M151" s="154"/>
      <c r="N151" s="155" t="s">
        <v>1</v>
      </c>
      <c r="O151" s="136" t="s">
        <v>40</v>
      </c>
      <c r="P151" s="137">
        <f>I151+J151</f>
        <v>0</v>
      </c>
      <c r="Q151" s="137">
        <f>ROUND(I151*H151,2)</f>
        <v>0</v>
      </c>
      <c r="R151" s="137">
        <f>ROUND(J151*H151,2)</f>
        <v>0</v>
      </c>
      <c r="T151" s="138">
        <f>S151*H151</f>
        <v>0</v>
      </c>
      <c r="U151" s="138">
        <v>2.72000532056398E-3</v>
      </c>
      <c r="V151" s="138">
        <f>U151*H151</f>
        <v>0.40898000000000007</v>
      </c>
      <c r="W151" s="138">
        <v>0</v>
      </c>
      <c r="X151" s="139">
        <f>W151*H151</f>
        <v>0</v>
      </c>
      <c r="AR151" s="140" t="s">
        <v>143</v>
      </c>
      <c r="AT151" s="140" t="s">
        <v>145</v>
      </c>
      <c r="AU151" s="140" t="s">
        <v>86</v>
      </c>
      <c r="AY151" s="13" t="s">
        <v>125</v>
      </c>
      <c r="BE151" s="141">
        <f>IF(O151="základní",K151,0)</f>
        <v>0</v>
      </c>
      <c r="BF151" s="141">
        <f>IF(O151="snížená",K151,0)</f>
        <v>0</v>
      </c>
      <c r="BG151" s="141">
        <f>IF(O151="zákl. přenesená",K151,0)</f>
        <v>0</v>
      </c>
      <c r="BH151" s="141">
        <f>IF(O151="sníž. přenesená",K151,0)</f>
        <v>0</v>
      </c>
      <c r="BI151" s="141">
        <f>IF(O151="nulová",K151,0)</f>
        <v>0</v>
      </c>
      <c r="BJ151" s="13" t="s">
        <v>82</v>
      </c>
      <c r="BK151" s="141">
        <f>ROUND(P151*H151,2)</f>
        <v>0</v>
      </c>
      <c r="BL151" s="13" t="s">
        <v>132</v>
      </c>
      <c r="BM151" s="140" t="s">
        <v>175</v>
      </c>
    </row>
    <row r="152" spans="2:65" s="1" customFormat="1" ht="11.25">
      <c r="B152" s="28"/>
      <c r="D152" s="142" t="s">
        <v>133</v>
      </c>
      <c r="F152" s="143" t="s">
        <v>174</v>
      </c>
      <c r="I152" s="144"/>
      <c r="J152" s="144"/>
      <c r="M152" s="28"/>
      <c r="N152" s="145"/>
      <c r="X152" s="52"/>
      <c r="AT152" s="13" t="s">
        <v>133</v>
      </c>
      <c r="AU152" s="13" t="s">
        <v>86</v>
      </c>
    </row>
    <row r="153" spans="2:65" s="1" customFormat="1" ht="24.2" customHeight="1">
      <c r="B153" s="127"/>
      <c r="C153" s="128" t="s">
        <v>154</v>
      </c>
      <c r="D153" s="128" t="s">
        <v>128</v>
      </c>
      <c r="E153" s="129" t="s">
        <v>176</v>
      </c>
      <c r="F153" s="130" t="s">
        <v>177</v>
      </c>
      <c r="G153" s="131" t="s">
        <v>131</v>
      </c>
      <c r="H153" s="132">
        <v>19</v>
      </c>
      <c r="I153" s="133"/>
      <c r="J153" s="133"/>
      <c r="K153" s="134">
        <f>ROUND(P153*H153,2)</f>
        <v>0</v>
      </c>
      <c r="L153" s="130" t="s">
        <v>1</v>
      </c>
      <c r="M153" s="28"/>
      <c r="N153" s="135" t="s">
        <v>1</v>
      </c>
      <c r="O153" s="136" t="s">
        <v>40</v>
      </c>
      <c r="P153" s="137">
        <f>I153+J153</f>
        <v>0</v>
      </c>
      <c r="Q153" s="137">
        <f>ROUND(I153*H153,2)</f>
        <v>0</v>
      </c>
      <c r="R153" s="137">
        <f>ROUND(J153*H153,2)</f>
        <v>0</v>
      </c>
      <c r="T153" s="138">
        <f>S153*H153</f>
        <v>0</v>
      </c>
      <c r="U153" s="138">
        <v>1.0500000000000001E-2</v>
      </c>
      <c r="V153" s="138">
        <f>U153*H153</f>
        <v>0.19950000000000001</v>
      </c>
      <c r="W153" s="138">
        <v>0</v>
      </c>
      <c r="X153" s="139">
        <f>W153*H153</f>
        <v>0</v>
      </c>
      <c r="AR153" s="140" t="s">
        <v>132</v>
      </c>
      <c r="AT153" s="140" t="s">
        <v>128</v>
      </c>
      <c r="AU153" s="140" t="s">
        <v>86</v>
      </c>
      <c r="AY153" s="13" t="s">
        <v>125</v>
      </c>
      <c r="BE153" s="141">
        <f>IF(O153="základní",K153,0)</f>
        <v>0</v>
      </c>
      <c r="BF153" s="141">
        <f>IF(O153="snížená",K153,0)</f>
        <v>0</v>
      </c>
      <c r="BG153" s="141">
        <f>IF(O153="zákl. přenesená",K153,0)</f>
        <v>0</v>
      </c>
      <c r="BH153" s="141">
        <f>IF(O153="sníž. přenesená",K153,0)</f>
        <v>0</v>
      </c>
      <c r="BI153" s="141">
        <f>IF(O153="nulová",K153,0)</f>
        <v>0</v>
      </c>
      <c r="BJ153" s="13" t="s">
        <v>82</v>
      </c>
      <c r="BK153" s="141">
        <f>ROUND(P153*H153,2)</f>
        <v>0</v>
      </c>
      <c r="BL153" s="13" t="s">
        <v>132</v>
      </c>
      <c r="BM153" s="140" t="s">
        <v>178</v>
      </c>
    </row>
    <row r="154" spans="2:65" s="1" customFormat="1" ht="19.5">
      <c r="B154" s="28"/>
      <c r="D154" s="142" t="s">
        <v>133</v>
      </c>
      <c r="F154" s="143" t="s">
        <v>177</v>
      </c>
      <c r="I154" s="144"/>
      <c r="J154" s="144"/>
      <c r="M154" s="28"/>
      <c r="N154" s="145"/>
      <c r="X154" s="52"/>
      <c r="AT154" s="13" t="s">
        <v>133</v>
      </c>
      <c r="AU154" s="13" t="s">
        <v>86</v>
      </c>
    </row>
    <row r="155" spans="2:65" s="1" customFormat="1" ht="24.2" customHeight="1">
      <c r="B155" s="127"/>
      <c r="C155" s="128" t="s">
        <v>179</v>
      </c>
      <c r="D155" s="128" t="s">
        <v>128</v>
      </c>
      <c r="E155" s="129" t="s">
        <v>180</v>
      </c>
      <c r="F155" s="130" t="s">
        <v>181</v>
      </c>
      <c r="G155" s="131" t="s">
        <v>131</v>
      </c>
      <c r="H155" s="132">
        <v>143.19999999999999</v>
      </c>
      <c r="I155" s="133"/>
      <c r="J155" s="133"/>
      <c r="K155" s="134">
        <f>ROUND(P155*H155,2)</f>
        <v>0</v>
      </c>
      <c r="L155" s="130" t="s">
        <v>1</v>
      </c>
      <c r="M155" s="28"/>
      <c r="N155" s="135" t="s">
        <v>1</v>
      </c>
      <c r="O155" s="136" t="s">
        <v>40</v>
      </c>
      <c r="P155" s="137">
        <f>I155+J155</f>
        <v>0</v>
      </c>
      <c r="Q155" s="137">
        <f>ROUND(I155*H155,2)</f>
        <v>0</v>
      </c>
      <c r="R155" s="137">
        <f>ROUND(J155*H155,2)</f>
        <v>0</v>
      </c>
      <c r="T155" s="138">
        <f>S155*H155</f>
        <v>0</v>
      </c>
      <c r="U155" s="138">
        <v>3.3E-3</v>
      </c>
      <c r="V155" s="138">
        <f>U155*H155</f>
        <v>0.47255999999999998</v>
      </c>
      <c r="W155" s="138">
        <v>0</v>
      </c>
      <c r="X155" s="139">
        <f>W155*H155</f>
        <v>0</v>
      </c>
      <c r="AR155" s="140" t="s">
        <v>132</v>
      </c>
      <c r="AT155" s="140" t="s">
        <v>128</v>
      </c>
      <c r="AU155" s="140" t="s">
        <v>86</v>
      </c>
      <c r="AY155" s="13" t="s">
        <v>125</v>
      </c>
      <c r="BE155" s="141">
        <f>IF(O155="základní",K155,0)</f>
        <v>0</v>
      </c>
      <c r="BF155" s="141">
        <f>IF(O155="snížená",K155,0)</f>
        <v>0</v>
      </c>
      <c r="BG155" s="141">
        <f>IF(O155="zákl. přenesená",K155,0)</f>
        <v>0</v>
      </c>
      <c r="BH155" s="141">
        <f>IF(O155="sníž. přenesená",K155,0)</f>
        <v>0</v>
      </c>
      <c r="BI155" s="141">
        <f>IF(O155="nulová",K155,0)</f>
        <v>0</v>
      </c>
      <c r="BJ155" s="13" t="s">
        <v>82</v>
      </c>
      <c r="BK155" s="141">
        <f>ROUND(P155*H155,2)</f>
        <v>0</v>
      </c>
      <c r="BL155" s="13" t="s">
        <v>132</v>
      </c>
      <c r="BM155" s="140" t="s">
        <v>182</v>
      </c>
    </row>
    <row r="156" spans="2:65" s="1" customFormat="1" ht="11.25">
      <c r="B156" s="28"/>
      <c r="D156" s="142" t="s">
        <v>133</v>
      </c>
      <c r="F156" s="143" t="s">
        <v>181</v>
      </c>
      <c r="I156" s="144"/>
      <c r="J156" s="144"/>
      <c r="M156" s="28"/>
      <c r="N156" s="145"/>
      <c r="X156" s="52"/>
      <c r="AT156" s="13" t="s">
        <v>133</v>
      </c>
      <c r="AU156" s="13" t="s">
        <v>86</v>
      </c>
    </row>
    <row r="157" spans="2:65" s="1" customFormat="1" ht="24.2" customHeight="1">
      <c r="B157" s="127"/>
      <c r="C157" s="128" t="s">
        <v>157</v>
      </c>
      <c r="D157" s="128" t="s">
        <v>128</v>
      </c>
      <c r="E157" s="129" t="s">
        <v>183</v>
      </c>
      <c r="F157" s="130" t="s">
        <v>184</v>
      </c>
      <c r="G157" s="131" t="s">
        <v>131</v>
      </c>
      <c r="H157" s="132">
        <v>6.5</v>
      </c>
      <c r="I157" s="133"/>
      <c r="J157" s="133"/>
      <c r="K157" s="134">
        <f>ROUND(P157*H157,2)</f>
        <v>0</v>
      </c>
      <c r="L157" s="130" t="s">
        <v>1</v>
      </c>
      <c r="M157" s="28"/>
      <c r="N157" s="135" t="s">
        <v>1</v>
      </c>
      <c r="O157" s="136" t="s">
        <v>40</v>
      </c>
      <c r="P157" s="137">
        <f>I157+J157</f>
        <v>0</v>
      </c>
      <c r="Q157" s="137">
        <f>ROUND(I157*H157,2)</f>
        <v>0</v>
      </c>
      <c r="R157" s="137">
        <f>ROUND(J157*H157,2)</f>
        <v>0</v>
      </c>
      <c r="T157" s="138">
        <f>S157*H157</f>
        <v>0</v>
      </c>
      <c r="U157" s="138">
        <v>0.29795076923076902</v>
      </c>
      <c r="V157" s="138">
        <f>U157*H157</f>
        <v>1.9366799999999986</v>
      </c>
      <c r="W157" s="138">
        <v>0</v>
      </c>
      <c r="X157" s="139">
        <f>W157*H157</f>
        <v>0</v>
      </c>
      <c r="AR157" s="140" t="s">
        <v>132</v>
      </c>
      <c r="AT157" s="140" t="s">
        <v>128</v>
      </c>
      <c r="AU157" s="140" t="s">
        <v>86</v>
      </c>
      <c r="AY157" s="13" t="s">
        <v>125</v>
      </c>
      <c r="BE157" s="141">
        <f>IF(O157="základní",K157,0)</f>
        <v>0</v>
      </c>
      <c r="BF157" s="141">
        <f>IF(O157="snížená",K157,0)</f>
        <v>0</v>
      </c>
      <c r="BG157" s="141">
        <f>IF(O157="zákl. přenesená",K157,0)</f>
        <v>0</v>
      </c>
      <c r="BH157" s="141">
        <f>IF(O157="sníž. přenesená",K157,0)</f>
        <v>0</v>
      </c>
      <c r="BI157" s="141">
        <f>IF(O157="nulová",K157,0)</f>
        <v>0</v>
      </c>
      <c r="BJ157" s="13" t="s">
        <v>82</v>
      </c>
      <c r="BK157" s="141">
        <f>ROUND(P157*H157,2)</f>
        <v>0</v>
      </c>
      <c r="BL157" s="13" t="s">
        <v>132</v>
      </c>
      <c r="BM157" s="140" t="s">
        <v>185</v>
      </c>
    </row>
    <row r="158" spans="2:65" s="1" customFormat="1" ht="19.5">
      <c r="B158" s="28"/>
      <c r="D158" s="142" t="s">
        <v>133</v>
      </c>
      <c r="F158" s="143" t="s">
        <v>184</v>
      </c>
      <c r="I158" s="144"/>
      <c r="J158" s="144"/>
      <c r="M158" s="28"/>
      <c r="N158" s="145"/>
      <c r="X158" s="52"/>
      <c r="AT158" s="13" t="s">
        <v>133</v>
      </c>
      <c r="AU158" s="13" t="s">
        <v>86</v>
      </c>
    </row>
    <row r="159" spans="2:65" s="11" customFormat="1" ht="22.9" customHeight="1">
      <c r="B159" s="114"/>
      <c r="D159" s="115" t="s">
        <v>76</v>
      </c>
      <c r="E159" s="125" t="s">
        <v>158</v>
      </c>
      <c r="F159" s="125" t="s">
        <v>186</v>
      </c>
      <c r="I159" s="117"/>
      <c r="J159" s="117"/>
      <c r="K159" s="126">
        <f>BK159</f>
        <v>0</v>
      </c>
      <c r="M159" s="114"/>
      <c r="N159" s="119"/>
      <c r="Q159" s="120">
        <f>SUM(Q160:Q169)</f>
        <v>0</v>
      </c>
      <c r="R159" s="120">
        <f>SUM(R160:R169)</f>
        <v>0</v>
      </c>
      <c r="T159" s="121">
        <f>SUM(T160:T169)</f>
        <v>0</v>
      </c>
      <c r="V159" s="121">
        <f>SUM(V160:V169)</f>
        <v>0</v>
      </c>
      <c r="X159" s="122">
        <f>SUM(X160:X169)</f>
        <v>0</v>
      </c>
      <c r="AR159" s="115" t="s">
        <v>82</v>
      </c>
      <c r="AT159" s="123" t="s">
        <v>76</v>
      </c>
      <c r="AU159" s="123" t="s">
        <v>82</v>
      </c>
      <c r="AY159" s="115" t="s">
        <v>125</v>
      </c>
      <c r="BK159" s="124">
        <f>SUM(BK160:BK169)</f>
        <v>0</v>
      </c>
    </row>
    <row r="160" spans="2:65" s="1" customFormat="1" ht="37.9" customHeight="1">
      <c r="B160" s="127"/>
      <c r="C160" s="128" t="s">
        <v>187</v>
      </c>
      <c r="D160" s="128" t="s">
        <v>128</v>
      </c>
      <c r="E160" s="129" t="s">
        <v>188</v>
      </c>
      <c r="F160" s="130" t="s">
        <v>189</v>
      </c>
      <c r="G160" s="131" t="s">
        <v>131</v>
      </c>
      <c r="H160" s="132">
        <v>185</v>
      </c>
      <c r="I160" s="133"/>
      <c r="J160" s="133"/>
      <c r="K160" s="134">
        <f>ROUND(P160*H160,2)</f>
        <v>0</v>
      </c>
      <c r="L160" s="130" t="s">
        <v>1</v>
      </c>
      <c r="M160" s="28"/>
      <c r="N160" s="135" t="s">
        <v>1</v>
      </c>
      <c r="O160" s="136" t="s">
        <v>40</v>
      </c>
      <c r="P160" s="137">
        <f>I160+J160</f>
        <v>0</v>
      </c>
      <c r="Q160" s="137">
        <f>ROUND(I160*H160,2)</f>
        <v>0</v>
      </c>
      <c r="R160" s="137">
        <f>ROUND(J160*H160,2)</f>
        <v>0</v>
      </c>
      <c r="T160" s="138">
        <f>S160*H160</f>
        <v>0</v>
      </c>
      <c r="U160" s="138">
        <v>0</v>
      </c>
      <c r="V160" s="138">
        <f>U160*H160</f>
        <v>0</v>
      </c>
      <c r="W160" s="138">
        <v>0</v>
      </c>
      <c r="X160" s="139">
        <f>W160*H160</f>
        <v>0</v>
      </c>
      <c r="AR160" s="140" t="s">
        <v>132</v>
      </c>
      <c r="AT160" s="140" t="s">
        <v>128</v>
      </c>
      <c r="AU160" s="140" t="s">
        <v>86</v>
      </c>
      <c r="AY160" s="13" t="s">
        <v>125</v>
      </c>
      <c r="BE160" s="141">
        <f>IF(O160="základní",K160,0)</f>
        <v>0</v>
      </c>
      <c r="BF160" s="141">
        <f>IF(O160="snížená",K160,0)</f>
        <v>0</v>
      </c>
      <c r="BG160" s="141">
        <f>IF(O160="zákl. přenesená",K160,0)</f>
        <v>0</v>
      </c>
      <c r="BH160" s="141">
        <f>IF(O160="sníž. přenesená",K160,0)</f>
        <v>0</v>
      </c>
      <c r="BI160" s="141">
        <f>IF(O160="nulová",K160,0)</f>
        <v>0</v>
      </c>
      <c r="BJ160" s="13" t="s">
        <v>82</v>
      </c>
      <c r="BK160" s="141">
        <f>ROUND(P160*H160,2)</f>
        <v>0</v>
      </c>
      <c r="BL160" s="13" t="s">
        <v>132</v>
      </c>
      <c r="BM160" s="140" t="s">
        <v>190</v>
      </c>
    </row>
    <row r="161" spans="2:65" s="1" customFormat="1" ht="19.5">
      <c r="B161" s="28"/>
      <c r="D161" s="142" t="s">
        <v>133</v>
      </c>
      <c r="F161" s="143" t="s">
        <v>189</v>
      </c>
      <c r="I161" s="144"/>
      <c r="J161" s="144"/>
      <c r="M161" s="28"/>
      <c r="N161" s="145"/>
      <c r="X161" s="52"/>
      <c r="AT161" s="13" t="s">
        <v>133</v>
      </c>
      <c r="AU161" s="13" t="s">
        <v>86</v>
      </c>
    </row>
    <row r="162" spans="2:65" s="1" customFormat="1" ht="33" customHeight="1">
      <c r="B162" s="127"/>
      <c r="C162" s="128" t="s">
        <v>161</v>
      </c>
      <c r="D162" s="128" t="s">
        <v>128</v>
      </c>
      <c r="E162" s="129" t="s">
        <v>191</v>
      </c>
      <c r="F162" s="130" t="s">
        <v>192</v>
      </c>
      <c r="G162" s="131" t="s">
        <v>131</v>
      </c>
      <c r="H162" s="132">
        <v>5550</v>
      </c>
      <c r="I162" s="133"/>
      <c r="J162" s="133"/>
      <c r="K162" s="134">
        <f>ROUND(P162*H162,2)</f>
        <v>0</v>
      </c>
      <c r="L162" s="130" t="s">
        <v>1</v>
      </c>
      <c r="M162" s="28"/>
      <c r="N162" s="135" t="s">
        <v>1</v>
      </c>
      <c r="O162" s="136" t="s">
        <v>40</v>
      </c>
      <c r="P162" s="137">
        <f>I162+J162</f>
        <v>0</v>
      </c>
      <c r="Q162" s="137">
        <f>ROUND(I162*H162,2)</f>
        <v>0</v>
      </c>
      <c r="R162" s="137">
        <f>ROUND(J162*H162,2)</f>
        <v>0</v>
      </c>
      <c r="T162" s="138">
        <f>S162*H162</f>
        <v>0</v>
      </c>
      <c r="U162" s="138">
        <v>0</v>
      </c>
      <c r="V162" s="138">
        <f>U162*H162</f>
        <v>0</v>
      </c>
      <c r="W162" s="138">
        <v>0</v>
      </c>
      <c r="X162" s="139">
        <f>W162*H162</f>
        <v>0</v>
      </c>
      <c r="AR162" s="140" t="s">
        <v>132</v>
      </c>
      <c r="AT162" s="140" t="s">
        <v>128</v>
      </c>
      <c r="AU162" s="140" t="s">
        <v>86</v>
      </c>
      <c r="AY162" s="13" t="s">
        <v>125</v>
      </c>
      <c r="BE162" s="141">
        <f>IF(O162="základní",K162,0)</f>
        <v>0</v>
      </c>
      <c r="BF162" s="141">
        <f>IF(O162="snížená",K162,0)</f>
        <v>0</v>
      </c>
      <c r="BG162" s="141">
        <f>IF(O162="zákl. přenesená",K162,0)</f>
        <v>0</v>
      </c>
      <c r="BH162" s="141">
        <f>IF(O162="sníž. přenesená",K162,0)</f>
        <v>0</v>
      </c>
      <c r="BI162" s="141">
        <f>IF(O162="nulová",K162,0)</f>
        <v>0</v>
      </c>
      <c r="BJ162" s="13" t="s">
        <v>82</v>
      </c>
      <c r="BK162" s="141">
        <f>ROUND(P162*H162,2)</f>
        <v>0</v>
      </c>
      <c r="BL162" s="13" t="s">
        <v>132</v>
      </c>
      <c r="BM162" s="140" t="s">
        <v>193</v>
      </c>
    </row>
    <row r="163" spans="2:65" s="1" customFormat="1" ht="19.5">
      <c r="B163" s="28"/>
      <c r="D163" s="142" t="s">
        <v>133</v>
      </c>
      <c r="F163" s="143" t="s">
        <v>192</v>
      </c>
      <c r="I163" s="144"/>
      <c r="J163" s="144"/>
      <c r="M163" s="28"/>
      <c r="N163" s="145"/>
      <c r="X163" s="52"/>
      <c r="AT163" s="13" t="s">
        <v>133</v>
      </c>
      <c r="AU163" s="13" t="s">
        <v>86</v>
      </c>
    </row>
    <row r="164" spans="2:65" s="1" customFormat="1" ht="37.9" customHeight="1">
      <c r="B164" s="127"/>
      <c r="C164" s="128" t="s">
        <v>194</v>
      </c>
      <c r="D164" s="128" t="s">
        <v>128</v>
      </c>
      <c r="E164" s="129" t="s">
        <v>195</v>
      </c>
      <c r="F164" s="130" t="s">
        <v>196</v>
      </c>
      <c r="G164" s="131" t="s">
        <v>131</v>
      </c>
      <c r="H164" s="132">
        <v>185</v>
      </c>
      <c r="I164" s="133"/>
      <c r="J164" s="133"/>
      <c r="K164" s="134">
        <f>ROUND(P164*H164,2)</f>
        <v>0</v>
      </c>
      <c r="L164" s="130" t="s">
        <v>1</v>
      </c>
      <c r="M164" s="28"/>
      <c r="N164" s="135" t="s">
        <v>1</v>
      </c>
      <c r="O164" s="136" t="s">
        <v>40</v>
      </c>
      <c r="P164" s="137">
        <f>I164+J164</f>
        <v>0</v>
      </c>
      <c r="Q164" s="137">
        <f>ROUND(I164*H164,2)</f>
        <v>0</v>
      </c>
      <c r="R164" s="137">
        <f>ROUND(J164*H164,2)</f>
        <v>0</v>
      </c>
      <c r="T164" s="138">
        <f>S164*H164</f>
        <v>0</v>
      </c>
      <c r="U164" s="138">
        <v>0</v>
      </c>
      <c r="V164" s="138">
        <f>U164*H164</f>
        <v>0</v>
      </c>
      <c r="W164" s="138">
        <v>0</v>
      </c>
      <c r="X164" s="139">
        <f>W164*H164</f>
        <v>0</v>
      </c>
      <c r="AR164" s="140" t="s">
        <v>132</v>
      </c>
      <c r="AT164" s="140" t="s">
        <v>128</v>
      </c>
      <c r="AU164" s="140" t="s">
        <v>86</v>
      </c>
      <c r="AY164" s="13" t="s">
        <v>125</v>
      </c>
      <c r="BE164" s="141">
        <f>IF(O164="základní",K164,0)</f>
        <v>0</v>
      </c>
      <c r="BF164" s="141">
        <f>IF(O164="snížená",K164,0)</f>
        <v>0</v>
      </c>
      <c r="BG164" s="141">
        <f>IF(O164="zákl. přenesená",K164,0)</f>
        <v>0</v>
      </c>
      <c r="BH164" s="141">
        <f>IF(O164="sníž. přenesená",K164,0)</f>
        <v>0</v>
      </c>
      <c r="BI164" s="141">
        <f>IF(O164="nulová",K164,0)</f>
        <v>0</v>
      </c>
      <c r="BJ164" s="13" t="s">
        <v>82</v>
      </c>
      <c r="BK164" s="141">
        <f>ROUND(P164*H164,2)</f>
        <v>0</v>
      </c>
      <c r="BL164" s="13" t="s">
        <v>132</v>
      </c>
      <c r="BM164" s="140" t="s">
        <v>197</v>
      </c>
    </row>
    <row r="165" spans="2:65" s="1" customFormat="1" ht="19.5">
      <c r="B165" s="28"/>
      <c r="D165" s="142" t="s">
        <v>133</v>
      </c>
      <c r="F165" s="143" t="s">
        <v>196</v>
      </c>
      <c r="I165" s="144"/>
      <c r="J165" s="144"/>
      <c r="M165" s="28"/>
      <c r="N165" s="145"/>
      <c r="X165" s="52"/>
      <c r="AT165" s="13" t="s">
        <v>133</v>
      </c>
      <c r="AU165" s="13" t="s">
        <v>86</v>
      </c>
    </row>
    <row r="166" spans="2:65" s="1" customFormat="1" ht="16.5" customHeight="1">
      <c r="B166" s="127"/>
      <c r="C166" s="128" t="s">
        <v>164</v>
      </c>
      <c r="D166" s="128" t="s">
        <v>128</v>
      </c>
      <c r="E166" s="129" t="s">
        <v>198</v>
      </c>
      <c r="F166" s="130" t="s">
        <v>199</v>
      </c>
      <c r="G166" s="131" t="s">
        <v>131</v>
      </c>
      <c r="H166" s="132">
        <v>185</v>
      </c>
      <c r="I166" s="133"/>
      <c r="J166" s="133"/>
      <c r="K166" s="134">
        <f>ROUND(P166*H166,2)</f>
        <v>0</v>
      </c>
      <c r="L166" s="130" t="s">
        <v>1</v>
      </c>
      <c r="M166" s="28"/>
      <c r="N166" s="135" t="s">
        <v>1</v>
      </c>
      <c r="O166" s="136" t="s">
        <v>40</v>
      </c>
      <c r="P166" s="137">
        <f>I166+J166</f>
        <v>0</v>
      </c>
      <c r="Q166" s="137">
        <f>ROUND(I166*H166,2)</f>
        <v>0</v>
      </c>
      <c r="R166" s="137">
        <f>ROUND(J166*H166,2)</f>
        <v>0</v>
      </c>
      <c r="T166" s="138">
        <f>S166*H166</f>
        <v>0</v>
      </c>
      <c r="U166" s="138">
        <v>0</v>
      </c>
      <c r="V166" s="138">
        <f>U166*H166</f>
        <v>0</v>
      </c>
      <c r="W166" s="138">
        <v>0</v>
      </c>
      <c r="X166" s="139">
        <f>W166*H166</f>
        <v>0</v>
      </c>
      <c r="AR166" s="140" t="s">
        <v>132</v>
      </c>
      <c r="AT166" s="140" t="s">
        <v>128</v>
      </c>
      <c r="AU166" s="140" t="s">
        <v>86</v>
      </c>
      <c r="AY166" s="13" t="s">
        <v>125</v>
      </c>
      <c r="BE166" s="141">
        <f>IF(O166="základní",K166,0)</f>
        <v>0</v>
      </c>
      <c r="BF166" s="141">
        <f>IF(O166="snížená",K166,0)</f>
        <v>0</v>
      </c>
      <c r="BG166" s="141">
        <f>IF(O166="zákl. přenesená",K166,0)</f>
        <v>0</v>
      </c>
      <c r="BH166" s="141">
        <f>IF(O166="sníž. přenesená",K166,0)</f>
        <v>0</v>
      </c>
      <c r="BI166" s="141">
        <f>IF(O166="nulová",K166,0)</f>
        <v>0</v>
      </c>
      <c r="BJ166" s="13" t="s">
        <v>82</v>
      </c>
      <c r="BK166" s="141">
        <f>ROUND(P166*H166,2)</f>
        <v>0</v>
      </c>
      <c r="BL166" s="13" t="s">
        <v>132</v>
      </c>
      <c r="BM166" s="140" t="s">
        <v>200</v>
      </c>
    </row>
    <row r="167" spans="2:65" s="1" customFormat="1" ht="11.25">
      <c r="B167" s="28"/>
      <c r="D167" s="142" t="s">
        <v>133</v>
      </c>
      <c r="F167" s="143" t="s">
        <v>199</v>
      </c>
      <c r="I167" s="144"/>
      <c r="J167" s="144"/>
      <c r="M167" s="28"/>
      <c r="N167" s="145"/>
      <c r="X167" s="52"/>
      <c r="AT167" s="13" t="s">
        <v>133</v>
      </c>
      <c r="AU167" s="13" t="s">
        <v>86</v>
      </c>
    </row>
    <row r="168" spans="2:65" s="1" customFormat="1" ht="16.5" customHeight="1">
      <c r="B168" s="127"/>
      <c r="C168" s="128" t="s">
        <v>8</v>
      </c>
      <c r="D168" s="128" t="s">
        <v>128</v>
      </c>
      <c r="E168" s="129" t="s">
        <v>201</v>
      </c>
      <c r="F168" s="130" t="s">
        <v>202</v>
      </c>
      <c r="G168" s="131" t="s">
        <v>203</v>
      </c>
      <c r="H168" s="132">
        <v>1</v>
      </c>
      <c r="I168" s="133"/>
      <c r="J168" s="133"/>
      <c r="K168" s="134">
        <f>ROUND(P168*H168,2)</f>
        <v>0</v>
      </c>
      <c r="L168" s="130" t="s">
        <v>1</v>
      </c>
      <c r="M168" s="28"/>
      <c r="N168" s="135" t="s">
        <v>1</v>
      </c>
      <c r="O168" s="136" t="s">
        <v>40</v>
      </c>
      <c r="P168" s="137">
        <f>I168+J168</f>
        <v>0</v>
      </c>
      <c r="Q168" s="137">
        <f>ROUND(I168*H168,2)</f>
        <v>0</v>
      </c>
      <c r="R168" s="137">
        <f>ROUND(J168*H168,2)</f>
        <v>0</v>
      </c>
      <c r="T168" s="138">
        <f>S168*H168</f>
        <v>0</v>
      </c>
      <c r="U168" s="138">
        <v>0</v>
      </c>
      <c r="V168" s="138">
        <f>U168*H168</f>
        <v>0</v>
      </c>
      <c r="W168" s="138">
        <v>0</v>
      </c>
      <c r="X168" s="139">
        <f>W168*H168</f>
        <v>0</v>
      </c>
      <c r="AR168" s="140" t="s">
        <v>132</v>
      </c>
      <c r="AT168" s="140" t="s">
        <v>128</v>
      </c>
      <c r="AU168" s="140" t="s">
        <v>86</v>
      </c>
      <c r="AY168" s="13" t="s">
        <v>125</v>
      </c>
      <c r="BE168" s="141">
        <f>IF(O168="základní",K168,0)</f>
        <v>0</v>
      </c>
      <c r="BF168" s="141">
        <f>IF(O168="snížená",K168,0)</f>
        <v>0</v>
      </c>
      <c r="BG168" s="141">
        <f>IF(O168="zákl. přenesená",K168,0)</f>
        <v>0</v>
      </c>
      <c r="BH168" s="141">
        <f>IF(O168="sníž. přenesená",K168,0)</f>
        <v>0</v>
      </c>
      <c r="BI168" s="141">
        <f>IF(O168="nulová",K168,0)</f>
        <v>0</v>
      </c>
      <c r="BJ168" s="13" t="s">
        <v>82</v>
      </c>
      <c r="BK168" s="141">
        <f>ROUND(P168*H168,2)</f>
        <v>0</v>
      </c>
      <c r="BL168" s="13" t="s">
        <v>132</v>
      </c>
      <c r="BM168" s="140" t="s">
        <v>204</v>
      </c>
    </row>
    <row r="169" spans="2:65" s="1" customFormat="1" ht="11.25">
      <c r="B169" s="28"/>
      <c r="D169" s="142" t="s">
        <v>133</v>
      </c>
      <c r="F169" s="143" t="s">
        <v>202</v>
      </c>
      <c r="I169" s="144"/>
      <c r="J169" s="144"/>
      <c r="M169" s="28"/>
      <c r="N169" s="145"/>
      <c r="X169" s="52"/>
      <c r="AT169" s="13" t="s">
        <v>133</v>
      </c>
      <c r="AU169" s="13" t="s">
        <v>86</v>
      </c>
    </row>
    <row r="170" spans="2:65" s="11" customFormat="1" ht="22.9" customHeight="1">
      <c r="B170" s="114"/>
      <c r="D170" s="115" t="s">
        <v>76</v>
      </c>
      <c r="E170" s="125" t="s">
        <v>205</v>
      </c>
      <c r="F170" s="125" t="s">
        <v>206</v>
      </c>
      <c r="I170" s="117"/>
      <c r="J170" s="117"/>
      <c r="K170" s="126">
        <f>BK170</f>
        <v>0</v>
      </c>
      <c r="M170" s="114"/>
      <c r="N170" s="119"/>
      <c r="Q170" s="120">
        <f>SUM(Q171:Q172)</f>
        <v>0</v>
      </c>
      <c r="R170" s="120">
        <f>SUM(R171:R172)</f>
        <v>0</v>
      </c>
      <c r="T170" s="121">
        <f>SUM(T171:T172)</f>
        <v>0</v>
      </c>
      <c r="V170" s="121">
        <f>SUM(V171:V172)</f>
        <v>0</v>
      </c>
      <c r="X170" s="122">
        <f>SUM(X171:X172)</f>
        <v>0</v>
      </c>
      <c r="AR170" s="115" t="s">
        <v>82</v>
      </c>
      <c r="AT170" s="123" t="s">
        <v>76</v>
      </c>
      <c r="AU170" s="123" t="s">
        <v>82</v>
      </c>
      <c r="AY170" s="115" t="s">
        <v>125</v>
      </c>
      <c r="BK170" s="124">
        <f>SUM(BK171:BK172)</f>
        <v>0</v>
      </c>
    </row>
    <row r="171" spans="2:65" s="1" customFormat="1" ht="16.5" customHeight="1">
      <c r="B171" s="127"/>
      <c r="C171" s="128" t="s">
        <v>168</v>
      </c>
      <c r="D171" s="128" t="s">
        <v>128</v>
      </c>
      <c r="E171" s="129" t="s">
        <v>207</v>
      </c>
      <c r="F171" s="130" t="s">
        <v>208</v>
      </c>
      <c r="G171" s="131" t="s">
        <v>209</v>
      </c>
      <c r="H171" s="132">
        <v>5.9340000000000002</v>
      </c>
      <c r="I171" s="133"/>
      <c r="J171" s="133"/>
      <c r="K171" s="134">
        <f>ROUND(P171*H171,2)</f>
        <v>0</v>
      </c>
      <c r="L171" s="130" t="s">
        <v>1</v>
      </c>
      <c r="M171" s="28"/>
      <c r="N171" s="135" t="s">
        <v>1</v>
      </c>
      <c r="O171" s="136" t="s">
        <v>40</v>
      </c>
      <c r="P171" s="137">
        <f>I171+J171</f>
        <v>0</v>
      </c>
      <c r="Q171" s="137">
        <f>ROUND(I171*H171,2)</f>
        <v>0</v>
      </c>
      <c r="R171" s="137">
        <f>ROUND(J171*H171,2)</f>
        <v>0</v>
      </c>
      <c r="T171" s="138">
        <f>S171*H171</f>
        <v>0</v>
      </c>
      <c r="U171" s="138">
        <v>0</v>
      </c>
      <c r="V171" s="138">
        <f>U171*H171</f>
        <v>0</v>
      </c>
      <c r="W171" s="138">
        <v>0</v>
      </c>
      <c r="X171" s="139">
        <f>W171*H171</f>
        <v>0</v>
      </c>
      <c r="AR171" s="140" t="s">
        <v>132</v>
      </c>
      <c r="AT171" s="140" t="s">
        <v>128</v>
      </c>
      <c r="AU171" s="140" t="s">
        <v>86</v>
      </c>
      <c r="AY171" s="13" t="s">
        <v>125</v>
      </c>
      <c r="BE171" s="141">
        <f>IF(O171="základní",K171,0)</f>
        <v>0</v>
      </c>
      <c r="BF171" s="141">
        <f>IF(O171="snížená",K171,0)</f>
        <v>0</v>
      </c>
      <c r="BG171" s="141">
        <f>IF(O171="zákl. přenesená",K171,0)</f>
        <v>0</v>
      </c>
      <c r="BH171" s="141">
        <f>IF(O171="sníž. přenesená",K171,0)</f>
        <v>0</v>
      </c>
      <c r="BI171" s="141">
        <f>IF(O171="nulová",K171,0)</f>
        <v>0</v>
      </c>
      <c r="BJ171" s="13" t="s">
        <v>82</v>
      </c>
      <c r="BK171" s="141">
        <f>ROUND(P171*H171,2)</f>
        <v>0</v>
      </c>
      <c r="BL171" s="13" t="s">
        <v>132</v>
      </c>
      <c r="BM171" s="140" t="s">
        <v>210</v>
      </c>
    </row>
    <row r="172" spans="2:65" s="1" customFormat="1" ht="11.25">
      <c r="B172" s="28"/>
      <c r="D172" s="142" t="s">
        <v>133</v>
      </c>
      <c r="F172" s="143" t="s">
        <v>208</v>
      </c>
      <c r="I172" s="144"/>
      <c r="J172" s="144"/>
      <c r="M172" s="28"/>
      <c r="N172" s="145"/>
      <c r="X172" s="52"/>
      <c r="AT172" s="13" t="s">
        <v>133</v>
      </c>
      <c r="AU172" s="13" t="s">
        <v>86</v>
      </c>
    </row>
    <row r="173" spans="2:65" s="11" customFormat="1" ht="25.9" customHeight="1">
      <c r="B173" s="114"/>
      <c r="D173" s="115" t="s">
        <v>76</v>
      </c>
      <c r="E173" s="116" t="s">
        <v>211</v>
      </c>
      <c r="F173" s="116" t="s">
        <v>212</v>
      </c>
      <c r="I173" s="117"/>
      <c r="J173" s="117"/>
      <c r="K173" s="118">
        <f>BK173</f>
        <v>0</v>
      </c>
      <c r="M173" s="114"/>
      <c r="N173" s="119"/>
      <c r="Q173" s="120">
        <f>Q174</f>
        <v>0</v>
      </c>
      <c r="R173" s="120">
        <f>R174</f>
        <v>0</v>
      </c>
      <c r="T173" s="121">
        <f>T174</f>
        <v>0</v>
      </c>
      <c r="V173" s="121">
        <f>V174</f>
        <v>0.10290000000000009</v>
      </c>
      <c r="X173" s="122">
        <f>X174</f>
        <v>0</v>
      </c>
      <c r="AR173" s="115" t="s">
        <v>86</v>
      </c>
      <c r="AT173" s="123" t="s">
        <v>76</v>
      </c>
      <c r="AU173" s="123" t="s">
        <v>77</v>
      </c>
      <c r="AY173" s="115" t="s">
        <v>125</v>
      </c>
      <c r="BK173" s="124">
        <f>BK174</f>
        <v>0</v>
      </c>
    </row>
    <row r="174" spans="2:65" s="11" customFormat="1" ht="22.9" customHeight="1">
      <c r="B174" s="114"/>
      <c r="D174" s="115" t="s">
        <v>76</v>
      </c>
      <c r="E174" s="125" t="s">
        <v>213</v>
      </c>
      <c r="F174" s="125" t="s">
        <v>214</v>
      </c>
      <c r="I174" s="117"/>
      <c r="J174" s="117"/>
      <c r="K174" s="126">
        <f>BK174</f>
        <v>0</v>
      </c>
      <c r="M174" s="114"/>
      <c r="N174" s="119"/>
      <c r="Q174" s="120">
        <f>SUM(Q175:Q178)</f>
        <v>0</v>
      </c>
      <c r="R174" s="120">
        <f>SUM(R175:R178)</f>
        <v>0</v>
      </c>
      <c r="T174" s="121">
        <f>SUM(T175:T178)</f>
        <v>0</v>
      </c>
      <c r="V174" s="121">
        <f>SUM(V175:V178)</f>
        <v>0.10290000000000009</v>
      </c>
      <c r="X174" s="122">
        <f>SUM(X175:X178)</f>
        <v>0</v>
      </c>
      <c r="AR174" s="115" t="s">
        <v>86</v>
      </c>
      <c r="AT174" s="123" t="s">
        <v>76</v>
      </c>
      <c r="AU174" s="123" t="s">
        <v>82</v>
      </c>
      <c r="AY174" s="115" t="s">
        <v>125</v>
      </c>
      <c r="BK174" s="124">
        <f>SUM(BK175:BK178)</f>
        <v>0</v>
      </c>
    </row>
    <row r="175" spans="2:65" s="1" customFormat="1" ht="24.2" customHeight="1">
      <c r="B175" s="127"/>
      <c r="C175" s="128" t="s">
        <v>215</v>
      </c>
      <c r="D175" s="128" t="s">
        <v>128</v>
      </c>
      <c r="E175" s="129" t="s">
        <v>216</v>
      </c>
      <c r="F175" s="130" t="s">
        <v>217</v>
      </c>
      <c r="G175" s="131" t="s">
        <v>142</v>
      </c>
      <c r="H175" s="132">
        <v>19.399999999999999</v>
      </c>
      <c r="I175" s="133"/>
      <c r="J175" s="133"/>
      <c r="K175" s="134">
        <f>ROUND(P175*H175,2)</f>
        <v>0</v>
      </c>
      <c r="L175" s="130" t="s">
        <v>1</v>
      </c>
      <c r="M175" s="28"/>
      <c r="N175" s="135" t="s">
        <v>1</v>
      </c>
      <c r="O175" s="136" t="s">
        <v>40</v>
      </c>
      <c r="P175" s="137">
        <f>I175+J175</f>
        <v>0</v>
      </c>
      <c r="Q175" s="137">
        <f>ROUND(I175*H175,2)</f>
        <v>0</v>
      </c>
      <c r="R175" s="137">
        <f>ROUND(J175*H175,2)</f>
        <v>0</v>
      </c>
      <c r="T175" s="138">
        <f>S175*H175</f>
        <v>0</v>
      </c>
      <c r="U175" s="138">
        <v>4.3298969072164996E-3</v>
      </c>
      <c r="V175" s="138">
        <f>U175*H175</f>
        <v>8.4000000000000088E-2</v>
      </c>
      <c r="W175" s="138">
        <v>0</v>
      </c>
      <c r="X175" s="139">
        <f>W175*H175</f>
        <v>0</v>
      </c>
      <c r="AR175" s="140" t="s">
        <v>157</v>
      </c>
      <c r="AT175" s="140" t="s">
        <v>128</v>
      </c>
      <c r="AU175" s="140" t="s">
        <v>86</v>
      </c>
      <c r="AY175" s="13" t="s">
        <v>125</v>
      </c>
      <c r="BE175" s="141">
        <f>IF(O175="základní",K175,0)</f>
        <v>0</v>
      </c>
      <c r="BF175" s="141">
        <f>IF(O175="snížená",K175,0)</f>
        <v>0</v>
      </c>
      <c r="BG175" s="141">
        <f>IF(O175="zákl. přenesená",K175,0)</f>
        <v>0</v>
      </c>
      <c r="BH175" s="141">
        <f>IF(O175="sníž. přenesená",K175,0)</f>
        <v>0</v>
      </c>
      <c r="BI175" s="141">
        <f>IF(O175="nulová",K175,0)</f>
        <v>0</v>
      </c>
      <c r="BJ175" s="13" t="s">
        <v>82</v>
      </c>
      <c r="BK175" s="141">
        <f>ROUND(P175*H175,2)</f>
        <v>0</v>
      </c>
      <c r="BL175" s="13" t="s">
        <v>157</v>
      </c>
      <c r="BM175" s="140" t="s">
        <v>218</v>
      </c>
    </row>
    <row r="176" spans="2:65" s="1" customFormat="1" ht="19.5">
      <c r="B176" s="28"/>
      <c r="D176" s="142" t="s">
        <v>133</v>
      </c>
      <c r="F176" s="143" t="s">
        <v>217</v>
      </c>
      <c r="I176" s="144"/>
      <c r="J176" s="144"/>
      <c r="M176" s="28"/>
      <c r="N176" s="145"/>
      <c r="X176" s="52"/>
      <c r="AT176" s="13" t="s">
        <v>133</v>
      </c>
      <c r="AU176" s="13" t="s">
        <v>86</v>
      </c>
    </row>
    <row r="177" spans="2:65" s="1" customFormat="1" ht="37.9" customHeight="1">
      <c r="B177" s="127"/>
      <c r="C177" s="128" t="s">
        <v>171</v>
      </c>
      <c r="D177" s="128" t="s">
        <v>128</v>
      </c>
      <c r="E177" s="129" t="s">
        <v>219</v>
      </c>
      <c r="F177" s="130" t="s">
        <v>220</v>
      </c>
      <c r="G177" s="131" t="s">
        <v>142</v>
      </c>
      <c r="H177" s="132">
        <v>9</v>
      </c>
      <c r="I177" s="133"/>
      <c r="J177" s="133"/>
      <c r="K177" s="134">
        <f>ROUND(P177*H177,2)</f>
        <v>0</v>
      </c>
      <c r="L177" s="130" t="s">
        <v>1</v>
      </c>
      <c r="M177" s="28"/>
      <c r="N177" s="135" t="s">
        <v>1</v>
      </c>
      <c r="O177" s="136" t="s">
        <v>40</v>
      </c>
      <c r="P177" s="137">
        <f>I177+J177</f>
        <v>0</v>
      </c>
      <c r="Q177" s="137">
        <f>ROUND(I177*H177,2)</f>
        <v>0</v>
      </c>
      <c r="R177" s="137">
        <f>ROUND(J177*H177,2)</f>
        <v>0</v>
      </c>
      <c r="T177" s="138">
        <f>S177*H177</f>
        <v>0</v>
      </c>
      <c r="U177" s="138">
        <v>2.0999999999999999E-3</v>
      </c>
      <c r="V177" s="138">
        <f>U177*H177</f>
        <v>1.89E-2</v>
      </c>
      <c r="W177" s="138">
        <v>0</v>
      </c>
      <c r="X177" s="139">
        <f>W177*H177</f>
        <v>0</v>
      </c>
      <c r="AR177" s="140" t="s">
        <v>157</v>
      </c>
      <c r="AT177" s="140" t="s">
        <v>128</v>
      </c>
      <c r="AU177" s="140" t="s">
        <v>86</v>
      </c>
      <c r="AY177" s="13" t="s">
        <v>125</v>
      </c>
      <c r="BE177" s="141">
        <f>IF(O177="základní",K177,0)</f>
        <v>0</v>
      </c>
      <c r="BF177" s="141">
        <f>IF(O177="snížená",K177,0)</f>
        <v>0</v>
      </c>
      <c r="BG177" s="141">
        <f>IF(O177="zákl. přenesená",K177,0)</f>
        <v>0</v>
      </c>
      <c r="BH177" s="141">
        <f>IF(O177="sníž. přenesená",K177,0)</f>
        <v>0</v>
      </c>
      <c r="BI177" s="141">
        <f>IF(O177="nulová",K177,0)</f>
        <v>0</v>
      </c>
      <c r="BJ177" s="13" t="s">
        <v>82</v>
      </c>
      <c r="BK177" s="141">
        <f>ROUND(P177*H177,2)</f>
        <v>0</v>
      </c>
      <c r="BL177" s="13" t="s">
        <v>157</v>
      </c>
      <c r="BM177" s="140" t="s">
        <v>221</v>
      </c>
    </row>
    <row r="178" spans="2:65" s="1" customFormat="1" ht="19.5">
      <c r="B178" s="28"/>
      <c r="D178" s="142" t="s">
        <v>133</v>
      </c>
      <c r="F178" s="143" t="s">
        <v>220</v>
      </c>
      <c r="I178" s="144"/>
      <c r="J178" s="144"/>
      <c r="M178" s="28"/>
      <c r="N178" s="156"/>
      <c r="O178" s="157"/>
      <c r="P178" s="157"/>
      <c r="Q178" s="157"/>
      <c r="R178" s="157"/>
      <c r="S178" s="157"/>
      <c r="T178" s="157"/>
      <c r="U178" s="157"/>
      <c r="V178" s="157"/>
      <c r="W178" s="157"/>
      <c r="X178" s="158"/>
      <c r="AT178" s="13" t="s">
        <v>133</v>
      </c>
      <c r="AU178" s="13" t="s">
        <v>86</v>
      </c>
    </row>
    <row r="179" spans="2:65" s="1" customFormat="1" ht="6.95" customHeight="1">
      <c r="B179" s="40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28"/>
    </row>
  </sheetData>
  <autoFilter ref="C122:L178" xr:uid="{00000000-0009-0000-0000-000001000000}"/>
  <mergeCells count="9">
    <mergeCell ref="E87:H87"/>
    <mergeCell ref="E113:H113"/>
    <mergeCell ref="E115:H115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stavební část</vt:lpstr>
      <vt:lpstr>'1 - stavební část'!Názvy_tisku</vt:lpstr>
      <vt:lpstr>'Rekapitulace stavby'!Názvy_tisku</vt:lpstr>
      <vt:lpstr>'1 - stavební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Kovář Petr</dc:creator>
  <cp:lastModifiedBy>Jaromír Sobek</cp:lastModifiedBy>
  <dcterms:created xsi:type="dcterms:W3CDTF">2024-07-08T05:05:05Z</dcterms:created>
  <dcterms:modified xsi:type="dcterms:W3CDTF">2024-07-08T11:35:06Z</dcterms:modified>
</cp:coreProperties>
</file>